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pu-fs-01\Dokumenti$\ijugovac\Desktop\"/>
    </mc:Choice>
  </mc:AlternateContent>
  <bookViews>
    <workbookView xWindow="0" yWindow="0" windowWidth="19200" windowHeight="9500" firstSheet="3" activeTab="3"/>
  </bookViews>
  <sheets>
    <sheet name="UG_2017" sheetId="3" state="hidden" r:id="rId1"/>
    <sheet name="Sheet3" sheetId="7" state="hidden" r:id="rId2"/>
    <sheet name="UG_2020_NAGRAĐIVANJE   " sheetId="4" state="hidden" r:id="rId3"/>
    <sheet name="PRIJELAZNA SREDSTVA_LAG" sheetId="6" r:id="rId4"/>
    <sheet name="IZRAČUN_M19 " sheetId="8" state="hidden" r:id="rId5"/>
  </sheets>
  <definedNames>
    <definedName name="_xlnm._FilterDatabase" localSheetId="3" hidden="1">'PRIJELAZNA SREDSTVA_LAG'!$A$2:$AW$57</definedName>
    <definedName name="_xlnm._FilterDatabase" localSheetId="0" hidden="1">UG_2017!#REF!</definedName>
    <definedName name="_xlnm._FilterDatabase" localSheetId="2" hidden="1">'UG_2020_NAGRAĐIVANJE   '!$A$1:$Y$56</definedName>
  </definedNames>
  <calcPr calcId="162913"/>
</workbook>
</file>

<file path=xl/calcChain.xml><?xml version="1.0" encoding="utf-8"?>
<calcChain xmlns="http://schemas.openxmlformats.org/spreadsheetml/2006/main">
  <c r="O18" i="6" l="1"/>
  <c r="AL21" i="6" l="1"/>
  <c r="AU21" i="6"/>
  <c r="AO6" i="6" l="1"/>
  <c r="AO47" i="6" l="1"/>
  <c r="O41" i="6"/>
  <c r="P41" i="6" s="1"/>
  <c r="AQ41" i="6" s="1"/>
  <c r="L41" i="6"/>
  <c r="M41" i="6" s="1"/>
  <c r="AN41" i="6" s="1"/>
  <c r="F57" i="6"/>
  <c r="G19" i="6" s="1"/>
  <c r="Q19" i="6" s="1"/>
  <c r="U55" i="6"/>
  <c r="AV55" i="6" s="1"/>
  <c r="U56" i="6"/>
  <c r="V56" i="6" s="1"/>
  <c r="AW56" i="6" s="1"/>
  <c r="D14" i="8"/>
  <c r="D16" i="8"/>
  <c r="AU4" i="6"/>
  <c r="AU5" i="6"/>
  <c r="AU6" i="6"/>
  <c r="AU7" i="6"/>
  <c r="AU8" i="6"/>
  <c r="AU9" i="6"/>
  <c r="AU10" i="6"/>
  <c r="AU11" i="6"/>
  <c r="AU12" i="6"/>
  <c r="AU13" i="6"/>
  <c r="AU14" i="6"/>
  <c r="AU15" i="6"/>
  <c r="AU16" i="6"/>
  <c r="AU17" i="6"/>
  <c r="AU18" i="6"/>
  <c r="AU19" i="6"/>
  <c r="AU20" i="6"/>
  <c r="AU22" i="6"/>
  <c r="AU23" i="6"/>
  <c r="AU24" i="6"/>
  <c r="AU25" i="6"/>
  <c r="AU26" i="6"/>
  <c r="AU27" i="6"/>
  <c r="AU28" i="6"/>
  <c r="AU29" i="6"/>
  <c r="AU30" i="6"/>
  <c r="AU31" i="6"/>
  <c r="AU32" i="6"/>
  <c r="AU33" i="6"/>
  <c r="AU34" i="6"/>
  <c r="AU35" i="6"/>
  <c r="AU36" i="6"/>
  <c r="AU37" i="6"/>
  <c r="AU38" i="6"/>
  <c r="AU39" i="6"/>
  <c r="AU40" i="6"/>
  <c r="AU41" i="6"/>
  <c r="AU42" i="6"/>
  <c r="AU43" i="6"/>
  <c r="AU44" i="6"/>
  <c r="AU45" i="6"/>
  <c r="AU46" i="6"/>
  <c r="AU47" i="6"/>
  <c r="AU48" i="6"/>
  <c r="AU49" i="6"/>
  <c r="AU50" i="6"/>
  <c r="AU51" i="6"/>
  <c r="AU52" i="6"/>
  <c r="AU53" i="6"/>
  <c r="AU54" i="6"/>
  <c r="AU55" i="6"/>
  <c r="AU56" i="6"/>
  <c r="AU3" i="6"/>
  <c r="U4" i="6"/>
  <c r="V4" i="6" s="1"/>
  <c r="AW4" i="6" s="1"/>
  <c r="U5" i="6"/>
  <c r="AV5" i="6" s="1"/>
  <c r="U6" i="6"/>
  <c r="V6" i="6" s="1"/>
  <c r="AW6" i="6" s="1"/>
  <c r="U7" i="6"/>
  <c r="AV7" i="6" s="1"/>
  <c r="U8" i="6"/>
  <c r="AV8" i="6" s="1"/>
  <c r="U9" i="6"/>
  <c r="V9" i="6" s="1"/>
  <c r="AW9" i="6" s="1"/>
  <c r="U10" i="6"/>
  <c r="U11" i="6"/>
  <c r="AV11" i="6" s="1"/>
  <c r="U12" i="6"/>
  <c r="U13" i="6"/>
  <c r="AV13" i="6" s="1"/>
  <c r="U14" i="6"/>
  <c r="AV14" i="6" s="1"/>
  <c r="U15" i="6"/>
  <c r="AV15" i="6" s="1"/>
  <c r="U16" i="6"/>
  <c r="U17" i="6"/>
  <c r="AV17" i="6" s="1"/>
  <c r="U18" i="6"/>
  <c r="U19" i="6"/>
  <c r="V19" i="6" s="1"/>
  <c r="AW19" i="6" s="1"/>
  <c r="U20" i="6"/>
  <c r="V20" i="6" s="1"/>
  <c r="AW20" i="6" s="1"/>
  <c r="U21" i="6"/>
  <c r="AV21" i="6" s="1"/>
  <c r="U22" i="6"/>
  <c r="U23" i="6"/>
  <c r="V23" i="6" s="1"/>
  <c r="AW23" i="6" s="1"/>
  <c r="U24" i="6"/>
  <c r="AV24" i="6" s="1"/>
  <c r="U25" i="6"/>
  <c r="AV25" i="6" s="1"/>
  <c r="U26" i="6"/>
  <c r="AV26" i="6" s="1"/>
  <c r="U27" i="6"/>
  <c r="U28" i="6"/>
  <c r="V28" i="6" s="1"/>
  <c r="AW28" i="6" s="1"/>
  <c r="U29" i="6"/>
  <c r="U30" i="6"/>
  <c r="V30" i="6" s="1"/>
  <c r="AW30" i="6" s="1"/>
  <c r="U31" i="6"/>
  <c r="AV31" i="6" s="1"/>
  <c r="U32" i="6"/>
  <c r="AV32" i="6" s="1"/>
  <c r="U33" i="6"/>
  <c r="V33" i="6" s="1"/>
  <c r="AW33" i="6" s="1"/>
  <c r="U34" i="6"/>
  <c r="V34" i="6" s="1"/>
  <c r="AW34" i="6" s="1"/>
  <c r="U35" i="6"/>
  <c r="V35" i="6" s="1"/>
  <c r="AW35" i="6" s="1"/>
  <c r="U36" i="6"/>
  <c r="V36" i="6" s="1"/>
  <c r="AW36" i="6" s="1"/>
  <c r="U37" i="6"/>
  <c r="AV37" i="6" s="1"/>
  <c r="U38" i="6"/>
  <c r="U39" i="6"/>
  <c r="AV39" i="6" s="1"/>
  <c r="U40" i="6"/>
  <c r="AV40" i="6" s="1"/>
  <c r="U41" i="6"/>
  <c r="AV41" i="6" s="1"/>
  <c r="U42" i="6"/>
  <c r="U43" i="6"/>
  <c r="AV43" i="6" s="1"/>
  <c r="U44" i="6"/>
  <c r="U45" i="6"/>
  <c r="V45" i="6" s="1"/>
  <c r="AW45" i="6" s="1"/>
  <c r="U46" i="6"/>
  <c r="V46" i="6" s="1"/>
  <c r="AW46" i="6" s="1"/>
  <c r="U47" i="6"/>
  <c r="V47" i="6" s="1"/>
  <c r="AW47" i="6" s="1"/>
  <c r="U48" i="6"/>
  <c r="AV48" i="6" s="1"/>
  <c r="U49" i="6"/>
  <c r="V49" i="6" s="1"/>
  <c r="AW49" i="6" s="1"/>
  <c r="U50" i="6"/>
  <c r="V50" i="6" s="1"/>
  <c r="AW50" i="6" s="1"/>
  <c r="U51" i="6"/>
  <c r="U52" i="6"/>
  <c r="V52" i="6" s="1"/>
  <c r="AW52" i="6" s="1"/>
  <c r="U53" i="6"/>
  <c r="V53" i="6" s="1"/>
  <c r="AW53" i="6" s="1"/>
  <c r="U54" i="6"/>
  <c r="U3" i="6"/>
  <c r="V3" i="6" s="1"/>
  <c r="AW3" i="6" s="1"/>
  <c r="T57" i="6"/>
  <c r="W4" i="6"/>
  <c r="W5" i="6"/>
  <c r="W6" i="6"/>
  <c r="W7" i="6"/>
  <c r="W8" i="6"/>
  <c r="W9" i="6"/>
  <c r="W10" i="6"/>
  <c r="W11" i="6"/>
  <c r="W12" i="6"/>
  <c r="W13" i="6"/>
  <c r="W14" i="6"/>
  <c r="W15" i="6"/>
  <c r="W3" i="6"/>
  <c r="X3" i="6"/>
  <c r="Y3" i="6"/>
  <c r="X7" i="6"/>
  <c r="Y7" i="6"/>
  <c r="X8" i="6"/>
  <c r="Y8" i="6"/>
  <c r="X9" i="6"/>
  <c r="Y9" i="6"/>
  <c r="X10" i="6"/>
  <c r="Y10" i="6"/>
  <c r="X15" i="6"/>
  <c r="Y15" i="6"/>
  <c r="X17" i="6"/>
  <c r="Y17" i="6"/>
  <c r="X24" i="6"/>
  <c r="Y24" i="6"/>
  <c r="X27" i="6"/>
  <c r="Y27" i="6"/>
  <c r="X28" i="6"/>
  <c r="Y28" i="6"/>
  <c r="X31" i="6"/>
  <c r="Y31" i="6"/>
  <c r="X34" i="6"/>
  <c r="Y34" i="6"/>
  <c r="X35" i="6"/>
  <c r="Y35" i="6"/>
  <c r="X36" i="6"/>
  <c r="Y36" i="6"/>
  <c r="X39" i="6"/>
  <c r="Y39" i="6"/>
  <c r="X43" i="6"/>
  <c r="Y43" i="6"/>
  <c r="X46" i="6"/>
  <c r="Y46" i="6"/>
  <c r="X47" i="6"/>
  <c r="Y47" i="6"/>
  <c r="X48" i="6"/>
  <c r="Y48" i="6"/>
  <c r="X50" i="6"/>
  <c r="Y50" i="6"/>
  <c r="X52" i="6"/>
  <c r="Y52" i="6"/>
  <c r="X54" i="6"/>
  <c r="Y54" i="6"/>
  <c r="X56" i="6"/>
  <c r="Y56" i="6"/>
  <c r="AH57" i="6"/>
  <c r="AG57" i="6"/>
  <c r="AF57" i="6"/>
  <c r="AE57" i="6"/>
  <c r="AD57" i="6"/>
  <c r="AC57" i="6"/>
  <c r="M2" i="8"/>
  <c r="P58" i="3"/>
  <c r="D8" i="8"/>
  <c r="D10" i="8" s="1"/>
  <c r="D7" i="8"/>
  <c r="J58" i="3"/>
  <c r="M58" i="3"/>
  <c r="Q58" i="3" s="1"/>
  <c r="P59" i="3"/>
  <c r="P60" i="3"/>
  <c r="P61" i="3"/>
  <c r="P62" i="3"/>
  <c r="P63" i="3"/>
  <c r="P64" i="3"/>
  <c r="P65" i="3"/>
  <c r="M59" i="3"/>
  <c r="M60" i="3"/>
  <c r="M61" i="3"/>
  <c r="M62" i="3"/>
  <c r="M63" i="3"/>
  <c r="M64" i="3"/>
  <c r="M65" i="3"/>
  <c r="J59" i="3"/>
  <c r="J60" i="3"/>
  <c r="J61" i="3"/>
  <c r="J62" i="3"/>
  <c r="J63" i="3"/>
  <c r="J64" i="3"/>
  <c r="J65" i="3"/>
  <c r="J17" i="7"/>
  <c r="S54" i="4"/>
  <c r="R54" i="4"/>
  <c r="S52" i="4"/>
  <c r="R52" i="4"/>
  <c r="S50" i="4"/>
  <c r="R50" i="4"/>
  <c r="S48" i="4"/>
  <c r="R48" i="4"/>
  <c r="R44" i="4"/>
  <c r="S44" i="4"/>
  <c r="S43" i="4"/>
  <c r="R43" i="4"/>
  <c r="R40" i="4"/>
  <c r="S40" i="4"/>
  <c r="R41" i="4"/>
  <c r="S41" i="4"/>
  <c r="S39" i="4"/>
  <c r="R39" i="4"/>
  <c r="R37" i="4"/>
  <c r="S37" i="4"/>
  <c r="S36" i="4"/>
  <c r="R36" i="4"/>
  <c r="R32" i="4"/>
  <c r="S32" i="4"/>
  <c r="S31" i="4"/>
  <c r="R31" i="4"/>
  <c r="R29" i="4"/>
  <c r="S29" i="4"/>
  <c r="S28" i="4"/>
  <c r="R28" i="4"/>
  <c r="R25" i="4"/>
  <c r="S25" i="4"/>
  <c r="S24" i="4"/>
  <c r="R24" i="4"/>
  <c r="R18" i="4"/>
  <c r="S18" i="4"/>
  <c r="R19" i="4"/>
  <c r="S19" i="4"/>
  <c r="R20" i="4"/>
  <c r="S20" i="4"/>
  <c r="R21" i="4"/>
  <c r="S21" i="4"/>
  <c r="R22" i="4"/>
  <c r="S22" i="4"/>
  <c r="S17" i="4"/>
  <c r="R17" i="4"/>
  <c r="S15" i="4"/>
  <c r="R15" i="4"/>
  <c r="R11" i="4"/>
  <c r="S11" i="4"/>
  <c r="R12" i="4"/>
  <c r="S12" i="4"/>
  <c r="R13" i="4"/>
  <c r="S13" i="4"/>
  <c r="S10" i="4"/>
  <c r="R10" i="4"/>
  <c r="S4" i="4"/>
  <c r="S5" i="4"/>
  <c r="R4" i="4"/>
  <c r="R5" i="4"/>
  <c r="S3" i="4"/>
  <c r="R3" i="4"/>
  <c r="M54" i="4"/>
  <c r="L54" i="4"/>
  <c r="M52" i="4"/>
  <c r="L52" i="4"/>
  <c r="M50" i="4"/>
  <c r="L50" i="4"/>
  <c r="M48" i="4"/>
  <c r="L48" i="4"/>
  <c r="L44" i="4"/>
  <c r="M44" i="4"/>
  <c r="M43" i="4"/>
  <c r="L43" i="4"/>
  <c r="L40" i="4"/>
  <c r="M40" i="4"/>
  <c r="L41" i="4"/>
  <c r="M41" i="4"/>
  <c r="M39" i="4"/>
  <c r="L39" i="4"/>
  <c r="L37" i="4"/>
  <c r="M37" i="4"/>
  <c r="M36" i="4"/>
  <c r="L36" i="4"/>
  <c r="L32" i="4"/>
  <c r="M32" i="4"/>
  <c r="L31" i="4"/>
  <c r="M31" i="4"/>
  <c r="M29" i="4"/>
  <c r="L29" i="4"/>
  <c r="M28" i="4"/>
  <c r="L28" i="4"/>
  <c r="M25" i="4"/>
  <c r="L25" i="4"/>
  <c r="M24" i="4"/>
  <c r="L24" i="4"/>
  <c r="M18" i="4"/>
  <c r="M19" i="4"/>
  <c r="M20" i="4"/>
  <c r="M21" i="4"/>
  <c r="M22" i="4"/>
  <c r="L18" i="4"/>
  <c r="L19" i="4"/>
  <c r="L20" i="4"/>
  <c r="L21" i="4"/>
  <c r="L22" i="4"/>
  <c r="M17" i="4"/>
  <c r="L17" i="4"/>
  <c r="M15" i="4"/>
  <c r="L15" i="4"/>
  <c r="M13" i="4"/>
  <c r="L13" i="4"/>
  <c r="M12" i="4"/>
  <c r="L12" i="4"/>
  <c r="M11" i="4"/>
  <c r="L11" i="4"/>
  <c r="M10" i="4"/>
  <c r="L10" i="4"/>
  <c r="L4" i="4"/>
  <c r="L5" i="4"/>
  <c r="M4" i="4"/>
  <c r="M5" i="4"/>
  <c r="M3" i="4"/>
  <c r="L3" i="4"/>
  <c r="Q26" i="4"/>
  <c r="K26" i="4" s="1"/>
  <c r="Q39" i="4"/>
  <c r="K39" i="4" s="1"/>
  <c r="Q42" i="4"/>
  <c r="K42" i="4" s="1"/>
  <c r="Q55" i="4"/>
  <c r="K55" i="4"/>
  <c r="G56" i="4"/>
  <c r="Q54" i="4"/>
  <c r="K54" i="4" s="1"/>
  <c r="Q53" i="4"/>
  <c r="K53" i="4"/>
  <c r="Q52" i="4"/>
  <c r="K52" i="4" s="1"/>
  <c r="Q51" i="4"/>
  <c r="K51" i="4" s="1"/>
  <c r="Q50" i="4"/>
  <c r="K50" i="4" s="1"/>
  <c r="Q49" i="4"/>
  <c r="K49" i="4" s="1"/>
  <c r="Q48" i="4"/>
  <c r="K48" i="4" s="1"/>
  <c r="Q47" i="4"/>
  <c r="K47" i="4"/>
  <c r="Q46" i="4"/>
  <c r="K46" i="4" s="1"/>
  <c r="Q45" i="4"/>
  <c r="K45" i="4" s="1"/>
  <c r="Q44" i="4"/>
  <c r="K44" i="4" s="1"/>
  <c r="Q43" i="4"/>
  <c r="K43" i="4"/>
  <c r="Q41" i="4"/>
  <c r="K41" i="4" s="1"/>
  <c r="Q40" i="4"/>
  <c r="K40" i="4" s="1"/>
  <c r="Q38" i="4"/>
  <c r="K38" i="4" s="1"/>
  <c r="Q37" i="4"/>
  <c r="K37" i="4" s="1"/>
  <c r="Q36" i="4"/>
  <c r="K36" i="4" s="1"/>
  <c r="Q35" i="4"/>
  <c r="K35" i="4"/>
  <c r="Q34" i="4"/>
  <c r="K34" i="4" s="1"/>
  <c r="Q33" i="4"/>
  <c r="K33" i="4" s="1"/>
  <c r="Q32" i="4"/>
  <c r="K32" i="4" s="1"/>
  <c r="Q31" i="4"/>
  <c r="K31" i="4" s="1"/>
  <c r="Q30" i="4"/>
  <c r="K30" i="4" s="1"/>
  <c r="Q29" i="4"/>
  <c r="K29" i="4"/>
  <c r="Q28" i="4"/>
  <c r="K28" i="4" s="1"/>
  <c r="Q27" i="4"/>
  <c r="K27" i="4" s="1"/>
  <c r="Q25" i="4"/>
  <c r="K25" i="4" s="1"/>
  <c r="Q24" i="4"/>
  <c r="K24" i="4"/>
  <c r="Q23" i="4"/>
  <c r="K23" i="4" s="1"/>
  <c r="Q22" i="4"/>
  <c r="K22" i="4" s="1"/>
  <c r="Q21" i="4"/>
  <c r="K21" i="4" s="1"/>
  <c r="Q20" i="4"/>
  <c r="K20" i="4" s="1"/>
  <c r="Q19" i="4"/>
  <c r="K19" i="4" s="1"/>
  <c r="Q18" i="4"/>
  <c r="K18" i="4"/>
  <c r="Q17" i="4"/>
  <c r="K17" i="4" s="1"/>
  <c r="Q16" i="4"/>
  <c r="K16" i="4" s="1"/>
  <c r="Q15" i="4"/>
  <c r="K15" i="4" s="1"/>
  <c r="Q14" i="4"/>
  <c r="K14" i="4" s="1"/>
  <c r="Q13" i="4"/>
  <c r="K13" i="4" s="1"/>
  <c r="Q12" i="4"/>
  <c r="K12" i="4"/>
  <c r="Q11" i="4"/>
  <c r="K11" i="4" s="1"/>
  <c r="Q10" i="4"/>
  <c r="K10" i="4" s="1"/>
  <c r="Q9" i="4"/>
  <c r="K9" i="4" s="1"/>
  <c r="Q8" i="4"/>
  <c r="K8" i="4"/>
  <c r="Q7" i="4"/>
  <c r="K7" i="4" s="1"/>
  <c r="Q6" i="4"/>
  <c r="K6" i="4" s="1"/>
  <c r="Q5" i="4"/>
  <c r="K5" i="4" s="1"/>
  <c r="Q4" i="4"/>
  <c r="K4" i="4" s="1"/>
  <c r="Q3" i="4"/>
  <c r="K3" i="4" s="1"/>
  <c r="Q2" i="4"/>
  <c r="K2" i="4"/>
  <c r="Y56" i="4"/>
  <c r="X56" i="4"/>
  <c r="W56" i="4"/>
  <c r="V56" i="4"/>
  <c r="U56" i="4"/>
  <c r="T56" i="4"/>
  <c r="P56" i="4"/>
  <c r="O56" i="4"/>
  <c r="N56" i="4"/>
  <c r="J56" i="4"/>
  <c r="I56" i="4"/>
  <c r="H56" i="4"/>
  <c r="R56" i="3"/>
  <c r="Q56" i="3"/>
  <c r="P56" i="3"/>
  <c r="O56" i="3"/>
  <c r="N56" i="3"/>
  <c r="M56" i="3"/>
  <c r="L56" i="3"/>
  <c r="K56" i="3"/>
  <c r="J56" i="3"/>
  <c r="I56" i="3"/>
  <c r="H56" i="3"/>
  <c r="G56" i="3"/>
  <c r="AA57" i="6"/>
  <c r="AB57" i="6"/>
  <c r="X4" i="6"/>
  <c r="Y4" i="6"/>
  <c r="Y5" i="6"/>
  <c r="Y6" i="6"/>
  <c r="Y11" i="6"/>
  <c r="Y12" i="6"/>
  <c r="Y13" i="6"/>
  <c r="Y14" i="6"/>
  <c r="Y16" i="6"/>
  <c r="Y18" i="6"/>
  <c r="Y19" i="6"/>
  <c r="Y20" i="6"/>
  <c r="Y21" i="6"/>
  <c r="Y22" i="6"/>
  <c r="Y23" i="6"/>
  <c r="Y25" i="6"/>
  <c r="Y26" i="6"/>
  <c r="Y29" i="6"/>
  <c r="Y30" i="6"/>
  <c r="Y32" i="6"/>
  <c r="Y33" i="6"/>
  <c r="Y37" i="6"/>
  <c r="Y38" i="6"/>
  <c r="Y40" i="6"/>
  <c r="Y41" i="6"/>
  <c r="Y42" i="6"/>
  <c r="Y44" i="6"/>
  <c r="Y45" i="6"/>
  <c r="Y49" i="6"/>
  <c r="Y51" i="6"/>
  <c r="Y53" i="6"/>
  <c r="Y55" i="6"/>
  <c r="W38" i="6"/>
  <c r="X18" i="6"/>
  <c r="X41" i="6"/>
  <c r="X23" i="6"/>
  <c r="W45" i="6"/>
  <c r="W29" i="6"/>
  <c r="X32" i="6"/>
  <c r="X30" i="6"/>
  <c r="X19" i="6"/>
  <c r="X40" i="6"/>
  <c r="W53" i="6"/>
  <c r="X29" i="6"/>
  <c r="W23" i="6"/>
  <c r="W18" i="6"/>
  <c r="W49" i="6"/>
  <c r="X44" i="6"/>
  <c r="W33" i="6"/>
  <c r="X49" i="6"/>
  <c r="Z57" i="6"/>
  <c r="W35" i="6"/>
  <c r="X42" i="6"/>
  <c r="W55" i="6"/>
  <c r="W17" i="6"/>
  <c r="X13" i="6"/>
  <c r="W41" i="6"/>
  <c r="W54" i="6"/>
  <c r="X22" i="6"/>
  <c r="W51" i="6"/>
  <c r="W36" i="6"/>
  <c r="W40" i="6"/>
  <c r="W46" i="6"/>
  <c r="X25" i="6"/>
  <c r="W21" i="6"/>
  <c r="W27" i="6"/>
  <c r="W50" i="6"/>
  <c r="W22" i="6"/>
  <c r="X20" i="6"/>
  <c r="X12" i="6"/>
  <c r="X14" i="6"/>
  <c r="W56" i="6"/>
  <c r="W43" i="6"/>
  <c r="X5" i="6"/>
  <c r="X38" i="6"/>
  <c r="X6" i="6"/>
  <c r="W42" i="6"/>
  <c r="W16" i="6"/>
  <c r="W26" i="6"/>
  <c r="W20" i="6"/>
  <c r="W37" i="6"/>
  <c r="W31" i="6"/>
  <c r="W30" i="6"/>
  <c r="W47" i="6"/>
  <c r="W19" i="6"/>
  <c r="X16" i="6"/>
  <c r="W48" i="6"/>
  <c r="W25" i="6"/>
  <c r="X51" i="6"/>
  <c r="X33" i="6"/>
  <c r="W34" i="6"/>
  <c r="X11" i="6"/>
  <c r="W44" i="6"/>
  <c r="W39" i="6"/>
  <c r="W24" i="6"/>
  <c r="W32" i="6"/>
  <c r="X26" i="6"/>
  <c r="X45" i="6"/>
  <c r="X55" i="6"/>
  <c r="X21" i="6"/>
  <c r="X53" i="6"/>
  <c r="W28" i="6"/>
  <c r="X37" i="6"/>
  <c r="W52" i="6"/>
  <c r="AO41" i="6"/>
  <c r="L7" i="6"/>
  <c r="M7" i="6" s="1"/>
  <c r="AN7" i="6" s="1"/>
  <c r="AL51" i="6"/>
  <c r="AO54" i="6"/>
  <c r="AO38" i="6"/>
  <c r="L19" i="6"/>
  <c r="AM19" i="6" s="1"/>
  <c r="AL56" i="6"/>
  <c r="AO53" i="6"/>
  <c r="AL32" i="6"/>
  <c r="AO48" i="6"/>
  <c r="L37" i="6"/>
  <c r="AM37" i="6" s="1"/>
  <c r="AL10" i="6"/>
  <c r="AL42" i="6"/>
  <c r="AL31" i="6"/>
  <c r="O5" i="6"/>
  <c r="L39" i="6"/>
  <c r="M39" i="6" s="1"/>
  <c r="AN39" i="6" s="1"/>
  <c r="L43" i="6"/>
  <c r="M43" i="6" s="1"/>
  <c r="AN43" i="6" s="1"/>
  <c r="L17" i="6"/>
  <c r="AM17" i="6" s="1"/>
  <c r="O17" i="6"/>
  <c r="AP17" i="6" s="1"/>
  <c r="V55" i="6"/>
  <c r="AW55" i="6" s="1"/>
  <c r="AL9" i="6"/>
  <c r="AO9" i="6"/>
  <c r="L18" i="6"/>
  <c r="M18" i="6" s="1"/>
  <c r="AN18" i="6" s="1"/>
  <c r="AL18" i="6"/>
  <c r="O10" i="6"/>
  <c r="L10" i="6"/>
  <c r="AM10" i="6" s="1"/>
  <c r="AL5" i="6"/>
  <c r="AO23" i="6"/>
  <c r="O23" i="6"/>
  <c r="P23" i="6" s="1"/>
  <c r="AQ23" i="6" s="1"/>
  <c r="AL7" i="6"/>
  <c r="AO19" i="6"/>
  <c r="L31" i="6"/>
  <c r="AL41" i="6"/>
  <c r="L32" i="6"/>
  <c r="M32" i="6" s="1"/>
  <c r="AN32" i="6" s="1"/>
  <c r="AL19" i="6"/>
  <c r="AO5" i="6"/>
  <c r="O9" i="6"/>
  <c r="P9" i="6" s="1"/>
  <c r="AQ9" i="6" s="1"/>
  <c r="AO51" i="6"/>
  <c r="O54" i="6"/>
  <c r="AP54" i="6" s="1"/>
  <c r="L51" i="6"/>
  <c r="M51" i="6" s="1"/>
  <c r="AN51" i="6" s="1"/>
  <c r="L54" i="6"/>
  <c r="AM54" i="6" s="1"/>
  <c r="L53" i="6"/>
  <c r="O53" i="6"/>
  <c r="AP53" i="6" s="1"/>
  <c r="O33" i="6"/>
  <c r="AP33" i="6" s="1"/>
  <c r="AL33" i="6"/>
  <c r="AL38" i="6"/>
  <c r="O38" i="6"/>
  <c r="AP38" i="6" s="1"/>
  <c r="AO31" i="6"/>
  <c r="AO49" i="6"/>
  <c r="AL49" i="6"/>
  <c r="AL37" i="6"/>
  <c r="AO37" i="6"/>
  <c r="O56" i="6"/>
  <c r="P56" i="6" s="1"/>
  <c r="AQ56" i="6" s="1"/>
  <c r="O32" i="6"/>
  <c r="AP32" i="6" s="1"/>
  <c r="AL48" i="6"/>
  <c r="O48" i="6"/>
  <c r="AP48" i="6" s="1"/>
  <c r="L56" i="6"/>
  <c r="AM56" i="6" s="1"/>
  <c r="O47" i="6"/>
  <c r="P47" i="6" s="1"/>
  <c r="AO42" i="6"/>
  <c r="L42" i="6"/>
  <c r="AM42" i="6" s="1"/>
  <c r="O29" i="6"/>
  <c r="AP29" i="6" s="1"/>
  <c r="AL29" i="6"/>
  <c r="AL43" i="6"/>
  <c r="L47" i="6"/>
  <c r="AM47" i="6" s="1"/>
  <c r="AO43" i="6"/>
  <c r="O27" i="6"/>
  <c r="P27" i="6" s="1"/>
  <c r="AQ27" i="6" s="1"/>
  <c r="L27" i="6"/>
  <c r="M27" i="6" s="1"/>
  <c r="AN27" i="6" s="1"/>
  <c r="AL39" i="6"/>
  <c r="L9" i="6"/>
  <c r="AM9" i="6" s="1"/>
  <c r="AO10" i="6"/>
  <c r="O6" i="6"/>
  <c r="AP6" i="6" s="1"/>
  <c r="L5" i="6"/>
  <c r="AM5" i="6" s="1"/>
  <c r="L6" i="6"/>
  <c r="M6" i="6" s="1"/>
  <c r="AN6" i="6" s="1"/>
  <c r="AL6" i="6"/>
  <c r="AO17" i="6"/>
  <c r="P18" i="6"/>
  <c r="AQ18" i="6" s="1"/>
  <c r="AO18" i="6"/>
  <c r="AO7" i="6"/>
  <c r="O7" i="6"/>
  <c r="AP7" i="6" s="1"/>
  <c r="O19" i="6"/>
  <c r="P19" i="6" s="1"/>
  <c r="AQ19" i="6" s="1"/>
  <c r="AL11" i="6"/>
  <c r="L11" i="6"/>
  <c r="AM11" i="6" s="1"/>
  <c r="AO11" i="6"/>
  <c r="O11" i="6"/>
  <c r="AP11" i="6" s="1"/>
  <c r="AL17" i="6"/>
  <c r="AL23" i="6"/>
  <c r="L23" i="6"/>
  <c r="O13" i="6"/>
  <c r="AP13" i="6" s="1"/>
  <c r="AO13" i="6"/>
  <c r="L13" i="6"/>
  <c r="AM13" i="6" s="1"/>
  <c r="AL13" i="6"/>
  <c r="O51" i="6"/>
  <c r="AL54" i="6"/>
  <c r="L33" i="6"/>
  <c r="AL53" i="6"/>
  <c r="L38" i="6"/>
  <c r="AM38" i="6" s="1"/>
  <c r="AO33" i="6"/>
  <c r="O31" i="6"/>
  <c r="AL47" i="6"/>
  <c r="AO32" i="6"/>
  <c r="O42" i="6"/>
  <c r="L49" i="6"/>
  <c r="M49" i="6" s="1"/>
  <c r="AN49" i="6" s="1"/>
  <c r="O49" i="6"/>
  <c r="AP49" i="6" s="1"/>
  <c r="L48" i="6"/>
  <c r="M48" i="6" s="1"/>
  <c r="AN48" i="6" s="1"/>
  <c r="O37" i="6"/>
  <c r="P37" i="6" s="1"/>
  <c r="AQ37" i="6" s="1"/>
  <c r="AO56" i="6"/>
  <c r="AO27" i="6"/>
  <c r="AL27" i="6"/>
  <c r="L29" i="6"/>
  <c r="M29" i="6" s="1"/>
  <c r="AN29" i="6" s="1"/>
  <c r="O43" i="6"/>
  <c r="AP43" i="6" s="1"/>
  <c r="AO29" i="6"/>
  <c r="AO39" i="6"/>
  <c r="O39" i="6"/>
  <c r="V17" i="6" l="1"/>
  <c r="AW17" i="6" s="1"/>
  <c r="S56" i="4"/>
  <c r="M56" i="4"/>
  <c r="V13" i="6"/>
  <c r="AW13" i="6" s="1"/>
  <c r="V5" i="6"/>
  <c r="AW5" i="6" s="1"/>
  <c r="R56" i="4"/>
  <c r="P54" i="6"/>
  <c r="AQ54" i="6" s="1"/>
  <c r="L56" i="4"/>
  <c r="V25" i="6"/>
  <c r="AW25" i="6" s="1"/>
  <c r="AV4" i="6"/>
  <c r="AV28" i="6"/>
  <c r="V48" i="6"/>
  <c r="AW48" i="6" s="1"/>
  <c r="M42" i="6"/>
  <c r="AN42" i="6" s="1"/>
  <c r="AV46" i="6"/>
  <c r="V8" i="6"/>
  <c r="AW8" i="6" s="1"/>
  <c r="V32" i="6"/>
  <c r="AW32" i="6" s="1"/>
  <c r="P11" i="6"/>
  <c r="AQ11" i="6" s="1"/>
  <c r="AM27" i="6"/>
  <c r="M9" i="6"/>
  <c r="AN9" i="6" s="1"/>
  <c r="AV36" i="6"/>
  <c r="V40" i="6"/>
  <c r="AW40" i="6" s="1"/>
  <c r="AM6" i="6"/>
  <c r="V31" i="6"/>
  <c r="AW31" i="6" s="1"/>
  <c r="AV6" i="6"/>
  <c r="V43" i="6"/>
  <c r="AW43" i="6" s="1"/>
  <c r="AM39" i="6"/>
  <c r="AP19" i="6"/>
  <c r="M47" i="6"/>
  <c r="AN47" i="6" s="1"/>
  <c r="AP27" i="6"/>
  <c r="AV20" i="6"/>
  <c r="W57" i="6"/>
  <c r="P13" i="6"/>
  <c r="AQ13" i="6" s="1"/>
  <c r="V24" i="6"/>
  <c r="AW24" i="6" s="1"/>
  <c r="AV34" i="6"/>
  <c r="K56" i="4"/>
  <c r="AP37" i="6"/>
  <c r="P38" i="6"/>
  <c r="AQ38" i="6" s="1"/>
  <c r="P17" i="6"/>
  <c r="AQ17" i="6" s="1"/>
  <c r="AP18" i="6"/>
  <c r="AV33" i="6"/>
  <c r="V37" i="6"/>
  <c r="AW37" i="6" s="1"/>
  <c r="Q56" i="4"/>
  <c r="AP56" i="6"/>
  <c r="AV23" i="6"/>
  <c r="M37" i="6"/>
  <c r="AN37" i="6" s="1"/>
  <c r="M5" i="6"/>
  <c r="AN5" i="6" s="1"/>
  <c r="P43" i="6"/>
  <c r="AQ43" i="6" s="1"/>
  <c r="P32" i="6"/>
  <c r="AQ32" i="6" s="1"/>
  <c r="P29" i="6"/>
  <c r="AQ29" i="6" s="1"/>
  <c r="P53" i="6"/>
  <c r="AQ53" i="6" s="1"/>
  <c r="AM51" i="6"/>
  <c r="V21" i="6"/>
  <c r="AW21" i="6" s="1"/>
  <c r="AV47" i="6"/>
  <c r="AV53" i="6"/>
  <c r="AV56" i="6"/>
  <c r="AV52" i="6"/>
  <c r="AM49" i="6"/>
  <c r="P48" i="6"/>
  <c r="AQ48" i="6" s="1"/>
  <c r="M56" i="6"/>
  <c r="AN56" i="6" s="1"/>
  <c r="AP23" i="6"/>
  <c r="AM43" i="6"/>
  <c r="AM7" i="6"/>
  <c r="M10" i="6"/>
  <c r="AN10" i="6" s="1"/>
  <c r="X57" i="6"/>
  <c r="M13" i="6"/>
  <c r="AN13" i="6" s="1"/>
  <c r="M17" i="6"/>
  <c r="AN17" i="6" s="1"/>
  <c r="P7" i="6"/>
  <c r="AP47" i="6"/>
  <c r="AM32" i="6"/>
  <c r="P6" i="6"/>
  <c r="AQ6" i="6" s="1"/>
  <c r="V14" i="6"/>
  <c r="AW14" i="6" s="1"/>
  <c r="AV49" i="6"/>
  <c r="V7" i="6"/>
  <c r="AW7" i="6" s="1"/>
  <c r="P49" i="6"/>
  <c r="AQ49" i="6" s="1"/>
  <c r="AM48" i="6"/>
  <c r="M38" i="6"/>
  <c r="AN38" i="6" s="1"/>
  <c r="M11" i="6"/>
  <c r="AN11" i="6" s="1"/>
  <c r="P33" i="6"/>
  <c r="AQ33" i="6" s="1"/>
  <c r="AP9" i="6"/>
  <c r="AV19" i="6"/>
  <c r="AM41" i="6"/>
  <c r="AV9" i="6"/>
  <c r="V26" i="6"/>
  <c r="AW26" i="6" s="1"/>
  <c r="V11" i="6"/>
  <c r="AW11" i="6" s="1"/>
  <c r="AV45" i="6"/>
  <c r="V41" i="6"/>
  <c r="AW41" i="6" s="1"/>
  <c r="V39" i="6"/>
  <c r="AW39" i="6" s="1"/>
  <c r="AM29" i="6"/>
  <c r="M54" i="6"/>
  <c r="AN54" i="6" s="1"/>
  <c r="V15" i="6"/>
  <c r="AW15" i="6" s="1"/>
  <c r="AV50" i="6"/>
  <c r="AV30" i="6"/>
  <c r="AM18" i="6"/>
  <c r="AV3" i="6"/>
  <c r="H19" i="6"/>
  <c r="R19" i="6"/>
  <c r="S19" i="6" s="1"/>
  <c r="AT19" i="6" s="1"/>
  <c r="P5" i="6"/>
  <c r="AP5" i="6"/>
  <c r="AP39" i="6"/>
  <c r="P39" i="6"/>
  <c r="AR19" i="6"/>
  <c r="AI19" i="6" s="1"/>
  <c r="AV16" i="6"/>
  <c r="V16" i="6"/>
  <c r="AW16" i="6" s="1"/>
  <c r="V12" i="6"/>
  <c r="AW12" i="6" s="1"/>
  <c r="AV12" i="6"/>
  <c r="AU57" i="6"/>
  <c r="AU59" i="6" s="1"/>
  <c r="G15" i="6"/>
  <c r="G41" i="6"/>
  <c r="Q41" i="6" s="1"/>
  <c r="G20" i="6"/>
  <c r="G14" i="6"/>
  <c r="G56" i="6"/>
  <c r="Q56" i="6" s="1"/>
  <c r="G28" i="6"/>
  <c r="G10" i="6"/>
  <c r="Q10" i="6" s="1"/>
  <c r="G4" i="6"/>
  <c r="G21" i="6"/>
  <c r="G17" i="6"/>
  <c r="Q17" i="6" s="1"/>
  <c r="G18" i="6"/>
  <c r="Q18" i="6" s="1"/>
  <c r="G7" i="6"/>
  <c r="Q7" i="6" s="1"/>
  <c r="G38" i="6"/>
  <c r="Q38" i="6" s="1"/>
  <c r="G23" i="6"/>
  <c r="Q23" i="6" s="1"/>
  <c r="G32" i="6"/>
  <c r="Q32" i="6" s="1"/>
  <c r="G46" i="6"/>
  <c r="G48" i="6"/>
  <c r="Q48" i="6" s="1"/>
  <c r="G9" i="6"/>
  <c r="Q9" i="6" s="1"/>
  <c r="G47" i="6"/>
  <c r="Q47" i="6" s="1"/>
  <c r="G42" i="6"/>
  <c r="Q42" i="6" s="1"/>
  <c r="G5" i="6"/>
  <c r="Q5" i="6" s="1"/>
  <c r="G34" i="6"/>
  <c r="G39" i="6"/>
  <c r="Q39" i="6" s="1"/>
  <c r="G29" i="6"/>
  <c r="Q29" i="6" s="1"/>
  <c r="G27" i="6"/>
  <c r="Q27" i="6" s="1"/>
  <c r="G43" i="6"/>
  <c r="Q43" i="6" s="1"/>
  <c r="G3" i="6"/>
  <c r="G45" i="6"/>
  <c r="G30" i="6"/>
  <c r="G50" i="6"/>
  <c r="G40" i="6"/>
  <c r="G53" i="6"/>
  <c r="Q53" i="6" s="1"/>
  <c r="G52" i="6"/>
  <c r="G24" i="6"/>
  <c r="G31" i="6"/>
  <c r="Q31" i="6" s="1"/>
  <c r="G8" i="6"/>
  <c r="G12" i="6"/>
  <c r="G13" i="6"/>
  <c r="Q13" i="6" s="1"/>
  <c r="G22" i="6"/>
  <c r="K22" i="6" s="1"/>
  <c r="G55" i="6"/>
  <c r="G11" i="6"/>
  <c r="Q11" i="6" s="1"/>
  <c r="G37" i="6"/>
  <c r="Q37" i="6" s="1"/>
  <c r="G49" i="6"/>
  <c r="Q49" i="6" s="1"/>
  <c r="G54" i="6"/>
  <c r="Q54" i="6" s="1"/>
  <c r="G44" i="6"/>
  <c r="G35" i="6"/>
  <c r="G33" i="6"/>
  <c r="Q33" i="6" s="1"/>
  <c r="G26" i="6"/>
  <c r="G6" i="6"/>
  <c r="Q6" i="6" s="1"/>
  <c r="G51" i="6"/>
  <c r="Q51" i="6" s="1"/>
  <c r="G36" i="6"/>
  <c r="G16" i="6"/>
  <c r="AQ7" i="6"/>
  <c r="G25" i="6"/>
  <c r="P42" i="6"/>
  <c r="AP42" i="6"/>
  <c r="M23" i="6"/>
  <c r="AM23" i="6"/>
  <c r="AM33" i="6"/>
  <c r="M33" i="6"/>
  <c r="AQ47" i="6"/>
  <c r="AP10" i="6"/>
  <c r="P10" i="6"/>
  <c r="AQ10" i="6" s="1"/>
  <c r="V44" i="6"/>
  <c r="AW44" i="6" s="1"/>
  <c r="AV44" i="6"/>
  <c r="V38" i="6"/>
  <c r="AW38" i="6" s="1"/>
  <c r="AV38" i="6"/>
  <c r="V29" i="6"/>
  <c r="AW29" i="6" s="1"/>
  <c r="AV29" i="6"/>
  <c r="V22" i="6"/>
  <c r="AW22" i="6" s="1"/>
  <c r="AV22" i="6"/>
  <c r="AP51" i="6"/>
  <c r="P51" i="6"/>
  <c r="P31" i="6"/>
  <c r="AQ31" i="6" s="1"/>
  <c r="AP31" i="6"/>
  <c r="AM53" i="6"/>
  <c r="M53" i="6"/>
  <c r="AM31" i="6"/>
  <c r="M31" i="6"/>
  <c r="V51" i="6"/>
  <c r="AW51" i="6" s="1"/>
  <c r="AV51" i="6"/>
  <c r="AV35" i="6"/>
  <c r="M19" i="6"/>
  <c r="Y57" i="6"/>
  <c r="AV42" i="6"/>
  <c r="V42" i="6"/>
  <c r="AW42" i="6" s="1"/>
  <c r="AV18" i="6"/>
  <c r="V18" i="6"/>
  <c r="AW18" i="6" s="1"/>
  <c r="V10" i="6"/>
  <c r="AV10" i="6"/>
  <c r="U57" i="6"/>
  <c r="V54" i="6"/>
  <c r="AW54" i="6" s="1"/>
  <c r="AV54" i="6"/>
  <c r="V27" i="6"/>
  <c r="AW27" i="6" s="1"/>
  <c r="AV27" i="6"/>
  <c r="AP41" i="6"/>
  <c r="AV57" i="6" l="1"/>
  <c r="AV59" i="6" s="1"/>
  <c r="AR6" i="6"/>
  <c r="AI6" i="6" s="1"/>
  <c r="H6" i="6"/>
  <c r="R6" i="6"/>
  <c r="S6" i="6" s="1"/>
  <c r="AR11" i="6"/>
  <c r="AI11" i="6" s="1"/>
  <c r="R11" i="6"/>
  <c r="S11" i="6" s="1"/>
  <c r="H11" i="6"/>
  <c r="Q12" i="6"/>
  <c r="K52" i="6"/>
  <c r="N52" i="6"/>
  <c r="Q52" i="6"/>
  <c r="K30" i="6"/>
  <c r="Q30" i="6"/>
  <c r="N30" i="6"/>
  <c r="AR27" i="6"/>
  <c r="AI27" i="6" s="1"/>
  <c r="R27" i="6"/>
  <c r="S27" i="6" s="1"/>
  <c r="H27" i="6"/>
  <c r="R5" i="6"/>
  <c r="S5" i="6" s="1"/>
  <c r="AT5" i="6" s="1"/>
  <c r="AR5" i="6"/>
  <c r="AI5" i="6" s="1"/>
  <c r="H5" i="6"/>
  <c r="R48" i="6"/>
  <c r="S48" i="6" s="1"/>
  <c r="H48" i="6"/>
  <c r="AR48" i="6"/>
  <c r="AI48" i="6" s="1"/>
  <c r="R38" i="6"/>
  <c r="S38" i="6" s="1"/>
  <c r="H38" i="6"/>
  <c r="AR38" i="6"/>
  <c r="AI38" i="6" s="1"/>
  <c r="Q21" i="6"/>
  <c r="H21" i="6" s="1"/>
  <c r="AR56" i="6"/>
  <c r="AI56" i="6" s="1"/>
  <c r="H56" i="6"/>
  <c r="R56" i="6"/>
  <c r="S56" i="6" s="1"/>
  <c r="Q15" i="6"/>
  <c r="K15" i="6"/>
  <c r="N15" i="6"/>
  <c r="AQ5" i="6"/>
  <c r="AW10" i="6"/>
  <c r="AW57" i="6" s="1"/>
  <c r="AW59" i="6" s="1"/>
  <c r="V57" i="6"/>
  <c r="AQ51" i="6"/>
  <c r="AN33" i="6"/>
  <c r="AN23" i="6"/>
  <c r="K16" i="6"/>
  <c r="Q16" i="6"/>
  <c r="N16" i="6"/>
  <c r="N26" i="6"/>
  <c r="Q26" i="6"/>
  <c r="K26" i="6"/>
  <c r="AR54" i="6"/>
  <c r="AI54" i="6" s="1"/>
  <c r="R54" i="6"/>
  <c r="S54" i="6" s="1"/>
  <c r="H54" i="6"/>
  <c r="N55" i="6"/>
  <c r="Q55" i="6"/>
  <c r="K55" i="6"/>
  <c r="Q8" i="6"/>
  <c r="K8" i="6"/>
  <c r="N8" i="6"/>
  <c r="R53" i="6"/>
  <c r="S53" i="6" s="1"/>
  <c r="AT53" i="6" s="1"/>
  <c r="AR53" i="6"/>
  <c r="AI53" i="6" s="1"/>
  <c r="H53" i="6"/>
  <c r="K45" i="6"/>
  <c r="N45" i="6"/>
  <c r="Q45" i="6"/>
  <c r="H29" i="6"/>
  <c r="AR29" i="6"/>
  <c r="AI29" i="6" s="1"/>
  <c r="R29" i="6"/>
  <c r="R42" i="6"/>
  <c r="S42" i="6" s="1"/>
  <c r="AR42" i="6"/>
  <c r="AI42" i="6" s="1"/>
  <c r="H42" i="6"/>
  <c r="N46" i="6"/>
  <c r="K46" i="6"/>
  <c r="Q46" i="6"/>
  <c r="AR7" i="6"/>
  <c r="AI7" i="6" s="1"/>
  <c r="R7" i="6"/>
  <c r="S7" i="6" s="1"/>
  <c r="H7" i="6"/>
  <c r="Q4" i="6"/>
  <c r="K4" i="6"/>
  <c r="N4" i="6"/>
  <c r="Q14" i="6"/>
  <c r="K14" i="6"/>
  <c r="N14" i="6"/>
  <c r="AN53" i="6"/>
  <c r="Q36" i="6"/>
  <c r="N36" i="6"/>
  <c r="K36" i="6"/>
  <c r="H33" i="6"/>
  <c r="R33" i="6"/>
  <c r="AR33" i="6"/>
  <c r="AI33" i="6" s="1"/>
  <c r="H49" i="6"/>
  <c r="AR49" i="6"/>
  <c r="AI49" i="6" s="1"/>
  <c r="R49" i="6"/>
  <c r="S49" i="6" s="1"/>
  <c r="Q22" i="6"/>
  <c r="N22" i="6"/>
  <c r="R31" i="6"/>
  <c r="AR31" i="6"/>
  <c r="AI31" i="6" s="1"/>
  <c r="H31" i="6"/>
  <c r="K40" i="6"/>
  <c r="N40" i="6"/>
  <c r="Q40" i="6"/>
  <c r="K3" i="6"/>
  <c r="Q3" i="6"/>
  <c r="N3" i="6"/>
  <c r="G57" i="6"/>
  <c r="AR39" i="6"/>
  <c r="AI39" i="6" s="1"/>
  <c r="H39" i="6"/>
  <c r="R39" i="6"/>
  <c r="S39" i="6" s="1"/>
  <c r="AT39" i="6" s="1"/>
  <c r="H47" i="6"/>
  <c r="R47" i="6"/>
  <c r="S47" i="6" s="1"/>
  <c r="AR47" i="6"/>
  <c r="AI47" i="6" s="1"/>
  <c r="AR32" i="6"/>
  <c r="AI32" i="6" s="1"/>
  <c r="R32" i="6"/>
  <c r="H32" i="6"/>
  <c r="H18" i="6"/>
  <c r="R18" i="6"/>
  <c r="S18" i="6" s="1"/>
  <c r="AR18" i="6"/>
  <c r="AI18" i="6" s="1"/>
  <c r="H10" i="6"/>
  <c r="AR10" i="6"/>
  <c r="AI10" i="6" s="1"/>
  <c r="R10" i="6"/>
  <c r="S10" i="6" s="1"/>
  <c r="K20" i="6"/>
  <c r="Q20" i="6"/>
  <c r="N20" i="6"/>
  <c r="AQ39" i="6"/>
  <c r="N44" i="6"/>
  <c r="K44" i="6"/>
  <c r="Q44" i="6"/>
  <c r="AN19" i="6"/>
  <c r="AK19" i="6" s="1"/>
  <c r="J19" i="6"/>
  <c r="AQ42" i="6"/>
  <c r="K25" i="6"/>
  <c r="N25" i="6"/>
  <c r="Q25" i="6"/>
  <c r="H51" i="6"/>
  <c r="AR51" i="6"/>
  <c r="AI51" i="6" s="1"/>
  <c r="R51" i="6"/>
  <c r="Q35" i="6"/>
  <c r="K35" i="6"/>
  <c r="N35" i="6"/>
  <c r="AR37" i="6"/>
  <c r="AI37" i="6" s="1"/>
  <c r="R37" i="6"/>
  <c r="S37" i="6" s="1"/>
  <c r="H37" i="6"/>
  <c r="AR13" i="6"/>
  <c r="AI13" i="6" s="1"/>
  <c r="H13" i="6"/>
  <c r="R13" i="6"/>
  <c r="S13" i="6" s="1"/>
  <c r="Q24" i="6"/>
  <c r="N24" i="6"/>
  <c r="K24" i="6"/>
  <c r="N50" i="6"/>
  <c r="Q50" i="6"/>
  <c r="K50" i="6"/>
  <c r="AR43" i="6"/>
  <c r="AI43" i="6" s="1"/>
  <c r="R43" i="6"/>
  <c r="H43" i="6"/>
  <c r="Q34" i="6"/>
  <c r="H9" i="6"/>
  <c r="AR9" i="6"/>
  <c r="AI9" i="6" s="1"/>
  <c r="R9" i="6"/>
  <c r="R23" i="6"/>
  <c r="S23" i="6" s="1"/>
  <c r="AT23" i="6" s="1"/>
  <c r="H23" i="6"/>
  <c r="AR23" i="6"/>
  <c r="AI23" i="6" s="1"/>
  <c r="AR17" i="6"/>
  <c r="AI17" i="6" s="1"/>
  <c r="H17" i="6"/>
  <c r="R17" i="6"/>
  <c r="N28" i="6"/>
  <c r="Q28" i="6"/>
  <c r="K28" i="6"/>
  <c r="R41" i="6"/>
  <c r="AR41" i="6"/>
  <c r="AI41" i="6" s="1"/>
  <c r="H41" i="6"/>
  <c r="AS19" i="6"/>
  <c r="AJ19" i="6" s="1"/>
  <c r="I19" i="6"/>
  <c r="AN31" i="6"/>
  <c r="AT10" i="6" l="1"/>
  <c r="AK10" i="6" s="1"/>
  <c r="J10" i="6"/>
  <c r="AT42" i="6"/>
  <c r="AK42" i="6" s="1"/>
  <c r="J42" i="6"/>
  <c r="J53" i="6"/>
  <c r="J39" i="6"/>
  <c r="AK53" i="6"/>
  <c r="AK5" i="6"/>
  <c r="AT49" i="6"/>
  <c r="AK49" i="6" s="1"/>
  <c r="J49" i="6"/>
  <c r="J56" i="6"/>
  <c r="AT56" i="6"/>
  <c r="AK56" i="6" s="1"/>
  <c r="AT37" i="6"/>
  <c r="AK37" i="6" s="1"/>
  <c r="J37" i="6"/>
  <c r="AT6" i="6"/>
  <c r="AK6" i="6" s="1"/>
  <c r="J6" i="6"/>
  <c r="AT27" i="6"/>
  <c r="AK27" i="6" s="1"/>
  <c r="J27" i="6"/>
  <c r="J11" i="6"/>
  <c r="AT11" i="6"/>
  <c r="AK11" i="6" s="1"/>
  <c r="AS41" i="6"/>
  <c r="AJ41" i="6" s="1"/>
  <c r="I41" i="6"/>
  <c r="AO34" i="6"/>
  <c r="O34" i="6"/>
  <c r="AP34" i="6" s="1"/>
  <c r="I51" i="6"/>
  <c r="AS51" i="6"/>
  <c r="AJ51" i="6" s="1"/>
  <c r="AL26" i="6"/>
  <c r="L26" i="6"/>
  <c r="M26" i="6" s="1"/>
  <c r="H26" i="6"/>
  <c r="AR16" i="6"/>
  <c r="R16" i="6"/>
  <c r="AS16" i="6" s="1"/>
  <c r="J5" i="6"/>
  <c r="L15" i="6"/>
  <c r="AL15" i="6"/>
  <c r="H15" i="6"/>
  <c r="AO21" i="6"/>
  <c r="O21" i="6"/>
  <c r="AP21" i="6" s="1"/>
  <c r="I38" i="6"/>
  <c r="AS38" i="6"/>
  <c r="AJ38" i="6" s="1"/>
  <c r="AS48" i="6"/>
  <c r="AJ48" i="6" s="1"/>
  <c r="I48" i="6"/>
  <c r="AS5" i="6"/>
  <c r="AJ5" i="6" s="1"/>
  <c r="I5" i="6"/>
  <c r="R52" i="6"/>
  <c r="AS52" i="6" s="1"/>
  <c r="AR52" i="6"/>
  <c r="L12" i="6"/>
  <c r="AL12" i="6"/>
  <c r="H12" i="6"/>
  <c r="AS17" i="6"/>
  <c r="AJ17" i="6" s="1"/>
  <c r="I17" i="6"/>
  <c r="I9" i="6"/>
  <c r="AS9" i="6"/>
  <c r="AJ9" i="6" s="1"/>
  <c r="AS43" i="6"/>
  <c r="AJ43" i="6" s="1"/>
  <c r="I43" i="6"/>
  <c r="AR50" i="6"/>
  <c r="R50" i="6"/>
  <c r="AS50" i="6" s="1"/>
  <c r="AR24" i="6"/>
  <c r="R24" i="6"/>
  <c r="AS24" i="6" s="1"/>
  <c r="AR25" i="6"/>
  <c r="R25" i="6"/>
  <c r="AS25" i="6" s="1"/>
  <c r="AR44" i="6"/>
  <c r="R44" i="6"/>
  <c r="AS44" i="6" s="1"/>
  <c r="R20" i="6"/>
  <c r="AS20" i="6" s="1"/>
  <c r="AR20" i="6"/>
  <c r="J18" i="6"/>
  <c r="AT18" i="6"/>
  <c r="AK18" i="6" s="1"/>
  <c r="AS32" i="6"/>
  <c r="AJ32" i="6" s="1"/>
  <c r="I32" i="6"/>
  <c r="R3" i="6"/>
  <c r="S3" i="6" s="1"/>
  <c r="AR3" i="6"/>
  <c r="Q57" i="6"/>
  <c r="AR59" i="6" s="1"/>
  <c r="L40" i="6"/>
  <c r="M40" i="6" s="1"/>
  <c r="AL40" i="6"/>
  <c r="H40" i="6"/>
  <c r="AS31" i="6"/>
  <c r="AJ31" i="6" s="1"/>
  <c r="I31" i="6"/>
  <c r="AL14" i="6"/>
  <c r="L14" i="6"/>
  <c r="M14" i="6" s="1"/>
  <c r="H14" i="6"/>
  <c r="AT7" i="6"/>
  <c r="AK7" i="6" s="1"/>
  <c r="J7" i="6"/>
  <c r="I29" i="6"/>
  <c r="AS29" i="6"/>
  <c r="AJ29" i="6" s="1"/>
  <c r="H8" i="6"/>
  <c r="L8" i="6"/>
  <c r="M8" i="6" s="1"/>
  <c r="AL8" i="6"/>
  <c r="AR21" i="6"/>
  <c r="R21" i="6"/>
  <c r="AS21" i="6" s="1"/>
  <c r="L30" i="6"/>
  <c r="AL30" i="6"/>
  <c r="H30" i="6"/>
  <c r="O12" i="6"/>
  <c r="AP12" i="6" s="1"/>
  <c r="AO12" i="6"/>
  <c r="AS11" i="6"/>
  <c r="AJ11" i="6" s="1"/>
  <c r="I11" i="6"/>
  <c r="S9" i="6"/>
  <c r="AO50" i="6"/>
  <c r="O50" i="6"/>
  <c r="AP50" i="6" s="1"/>
  <c r="AO35" i="6"/>
  <c r="O35" i="6"/>
  <c r="AP35" i="6" s="1"/>
  <c r="S51" i="6"/>
  <c r="AO25" i="6"/>
  <c r="O25" i="6"/>
  <c r="AP25" i="6" s="1"/>
  <c r="H44" i="6"/>
  <c r="L44" i="6"/>
  <c r="AL44" i="6"/>
  <c r="L20" i="6"/>
  <c r="M20" i="6" s="1"/>
  <c r="AL20" i="6"/>
  <c r="H20" i="6"/>
  <c r="AT47" i="6"/>
  <c r="AK47" i="6" s="1"/>
  <c r="J47" i="6"/>
  <c r="AL3" i="6"/>
  <c r="L3" i="6"/>
  <c r="M3" i="6" s="1"/>
  <c r="K57" i="6"/>
  <c r="AL59" i="6" s="1"/>
  <c r="H3" i="6"/>
  <c r="O22" i="6"/>
  <c r="AP22" i="6" s="1"/>
  <c r="AO22" i="6"/>
  <c r="AS33" i="6"/>
  <c r="AJ33" i="6" s="1"/>
  <c r="I33" i="6"/>
  <c r="AO36" i="6"/>
  <c r="O36" i="6"/>
  <c r="AP36" i="6" s="1"/>
  <c r="AR14" i="6"/>
  <c r="R14" i="6"/>
  <c r="AS14" i="6" s="1"/>
  <c r="AR46" i="6"/>
  <c r="R46" i="6"/>
  <c r="AS46" i="6" s="1"/>
  <c r="AO45" i="6"/>
  <c r="O45" i="6"/>
  <c r="AP45" i="6" s="1"/>
  <c r="AR8" i="6"/>
  <c r="R8" i="6"/>
  <c r="AS8" i="6" s="1"/>
  <c r="J54" i="6"/>
  <c r="AT54" i="6"/>
  <c r="AK54" i="6" s="1"/>
  <c r="S41" i="6"/>
  <c r="AR28" i="6"/>
  <c r="R28" i="6"/>
  <c r="AS28" i="6" s="1"/>
  <c r="AL34" i="6"/>
  <c r="H34" i="6"/>
  <c r="H24" i="6"/>
  <c r="AL24" i="6"/>
  <c r="L24" i="6"/>
  <c r="M24" i="6" s="1"/>
  <c r="AS13" i="6"/>
  <c r="AJ13" i="6" s="1"/>
  <c r="I13" i="6"/>
  <c r="L35" i="6"/>
  <c r="M35" i="6" s="1"/>
  <c r="AL35" i="6"/>
  <c r="H35" i="6"/>
  <c r="AL25" i="6"/>
  <c r="L25" i="6"/>
  <c r="H25" i="6"/>
  <c r="AO44" i="6"/>
  <c r="O44" i="6"/>
  <c r="AP44" i="6" s="1"/>
  <c r="AK39" i="6"/>
  <c r="AS10" i="6"/>
  <c r="AJ10" i="6" s="1"/>
  <c r="I10" i="6"/>
  <c r="S32" i="6"/>
  <c r="AS39" i="6"/>
  <c r="AJ39" i="6" s="1"/>
  <c r="I39" i="6"/>
  <c r="R40" i="6"/>
  <c r="AS40" i="6" s="1"/>
  <c r="AR40" i="6"/>
  <c r="AL22" i="6"/>
  <c r="L22" i="6"/>
  <c r="M22" i="6" s="1"/>
  <c r="H22" i="6"/>
  <c r="S33" i="6"/>
  <c r="R36" i="6"/>
  <c r="AS36" i="6" s="1"/>
  <c r="AR36" i="6"/>
  <c r="O4" i="6"/>
  <c r="AP4" i="6" s="1"/>
  <c r="AO4" i="6"/>
  <c r="AS7" i="6"/>
  <c r="AJ7" i="6" s="1"/>
  <c r="I7" i="6"/>
  <c r="L46" i="6"/>
  <c r="M46" i="6" s="1"/>
  <c r="AL46" i="6"/>
  <c r="H46" i="6"/>
  <c r="S29" i="6"/>
  <c r="AL45" i="6"/>
  <c r="H45" i="6"/>
  <c r="L45" i="6"/>
  <c r="I53" i="6"/>
  <c r="AS53" i="6"/>
  <c r="AJ53" i="6" s="1"/>
  <c r="AL55" i="6"/>
  <c r="H55" i="6"/>
  <c r="L55" i="6"/>
  <c r="AR26" i="6"/>
  <c r="R26" i="6"/>
  <c r="AS26" i="6" s="1"/>
  <c r="AL16" i="6"/>
  <c r="L16" i="6"/>
  <c r="H16" i="6"/>
  <c r="R15" i="6"/>
  <c r="AS15" i="6" s="1"/>
  <c r="AR15" i="6"/>
  <c r="AT38" i="6"/>
  <c r="AK38" i="6" s="1"/>
  <c r="J38" i="6"/>
  <c r="O30" i="6"/>
  <c r="AP30" i="6" s="1"/>
  <c r="AO30" i="6"/>
  <c r="AO52" i="6"/>
  <c r="O52" i="6"/>
  <c r="AP52" i="6" s="1"/>
  <c r="R12" i="6"/>
  <c r="AS12" i="6" s="1"/>
  <c r="AR12" i="6"/>
  <c r="I49" i="6"/>
  <c r="AS49" i="6"/>
  <c r="AJ49" i="6" s="1"/>
  <c r="H36" i="6"/>
  <c r="L36" i="6"/>
  <c r="M36" i="6" s="1"/>
  <c r="AL36" i="6"/>
  <c r="R4" i="6"/>
  <c r="AS4" i="6" s="1"/>
  <c r="AR4" i="6"/>
  <c r="R45" i="6"/>
  <c r="AS45" i="6" s="1"/>
  <c r="AR45" i="6"/>
  <c r="O55" i="6"/>
  <c r="AP55" i="6" s="1"/>
  <c r="AO55" i="6"/>
  <c r="AO16" i="6"/>
  <c r="O16" i="6"/>
  <c r="AP16" i="6" s="1"/>
  <c r="AK23" i="6"/>
  <c r="O15" i="6"/>
  <c r="AP15" i="6" s="1"/>
  <c r="AO15" i="6"/>
  <c r="AT48" i="6"/>
  <c r="AK48" i="6" s="1"/>
  <c r="J48" i="6"/>
  <c r="AS27" i="6"/>
  <c r="AJ27" i="6" s="1"/>
  <c r="I27" i="6"/>
  <c r="L28" i="6"/>
  <c r="M28" i="6" s="1"/>
  <c r="H28" i="6"/>
  <c r="AL28" i="6"/>
  <c r="AR34" i="6"/>
  <c r="R34" i="6"/>
  <c r="AS34" i="6" s="1"/>
  <c r="S43" i="6"/>
  <c r="AT13" i="6"/>
  <c r="AK13" i="6" s="1"/>
  <c r="J13" i="6"/>
  <c r="O28" i="6"/>
  <c r="AP28" i="6" s="1"/>
  <c r="AO28" i="6"/>
  <c r="S17" i="6"/>
  <c r="AS23" i="6"/>
  <c r="AJ23" i="6" s="1"/>
  <c r="I23" i="6"/>
  <c r="AL50" i="6"/>
  <c r="L50" i="6"/>
  <c r="H50" i="6"/>
  <c r="AO24" i="6"/>
  <c r="O24" i="6"/>
  <c r="AP24" i="6" s="1"/>
  <c r="I37" i="6"/>
  <c r="AS37" i="6"/>
  <c r="AJ37" i="6" s="1"/>
  <c r="R35" i="6"/>
  <c r="AS35" i="6" s="1"/>
  <c r="AR35" i="6"/>
  <c r="AO20" i="6"/>
  <c r="O20" i="6"/>
  <c r="AP20" i="6" s="1"/>
  <c r="AS18" i="6"/>
  <c r="AJ18" i="6" s="1"/>
  <c r="I18" i="6"/>
  <c r="AS47" i="6"/>
  <c r="AJ47" i="6" s="1"/>
  <c r="I47" i="6"/>
  <c r="AO3" i="6"/>
  <c r="O3" i="6"/>
  <c r="P3" i="6" s="1"/>
  <c r="N57" i="6"/>
  <c r="AO59" i="6" s="1"/>
  <c r="AO40" i="6"/>
  <c r="O40" i="6"/>
  <c r="AP40" i="6" s="1"/>
  <c r="S31" i="6"/>
  <c r="R22" i="6"/>
  <c r="AS22" i="6" s="1"/>
  <c r="AR22" i="6"/>
  <c r="AO14" i="6"/>
  <c r="O14" i="6"/>
  <c r="AP14" i="6" s="1"/>
  <c r="L4" i="6"/>
  <c r="M4" i="6" s="1"/>
  <c r="H4" i="6"/>
  <c r="AL4" i="6"/>
  <c r="AO46" i="6"/>
  <c r="O46" i="6"/>
  <c r="AP46" i="6" s="1"/>
  <c r="AS42" i="6"/>
  <c r="AJ42" i="6" s="1"/>
  <c r="I42" i="6"/>
  <c r="O8" i="6"/>
  <c r="AP8" i="6" s="1"/>
  <c r="AO8" i="6"/>
  <c r="R55" i="6"/>
  <c r="AS55" i="6" s="1"/>
  <c r="AR55" i="6"/>
  <c r="AS54" i="6"/>
  <c r="AJ54" i="6" s="1"/>
  <c r="I54" i="6"/>
  <c r="O26" i="6"/>
  <c r="AP26" i="6" s="1"/>
  <c r="AO26" i="6"/>
  <c r="J23" i="6"/>
  <c r="AS56" i="6"/>
  <c r="AJ56" i="6" s="1"/>
  <c r="I56" i="6"/>
  <c r="L21" i="6"/>
  <c r="M21" i="6" s="1"/>
  <c r="R30" i="6"/>
  <c r="AS30" i="6" s="1"/>
  <c r="AR30" i="6"/>
  <c r="H52" i="6"/>
  <c r="AL52" i="6"/>
  <c r="L52" i="6"/>
  <c r="M52" i="6" s="1"/>
  <c r="AS6" i="6"/>
  <c r="AJ6" i="6" s="1"/>
  <c r="I6" i="6"/>
  <c r="AI59" i="6" l="1"/>
  <c r="P30" i="6"/>
  <c r="AQ30" i="6" s="1"/>
  <c r="S36" i="6"/>
  <c r="AT36" i="6" s="1"/>
  <c r="S16" i="6"/>
  <c r="AT16" i="6" s="1"/>
  <c r="AI26" i="6"/>
  <c r="AI52" i="6"/>
  <c r="AI21" i="6"/>
  <c r="P28" i="6"/>
  <c r="AQ28" i="6" s="1"/>
  <c r="S4" i="6"/>
  <c r="AT4" i="6" s="1"/>
  <c r="P21" i="6"/>
  <c r="AQ21" i="6" s="1"/>
  <c r="P25" i="6"/>
  <c r="AQ25" i="6" s="1"/>
  <c r="P50" i="6"/>
  <c r="AQ50" i="6" s="1"/>
  <c r="S44" i="6"/>
  <c r="AT44" i="6" s="1"/>
  <c r="S50" i="6"/>
  <c r="AT50" i="6" s="1"/>
  <c r="AI14" i="6"/>
  <c r="S30" i="6"/>
  <c r="AT30" i="6" s="1"/>
  <c r="P46" i="6"/>
  <c r="AQ46" i="6" s="1"/>
  <c r="S25" i="6"/>
  <c r="AT25" i="6" s="1"/>
  <c r="S22" i="6"/>
  <c r="AT22" i="6" s="1"/>
  <c r="P20" i="6"/>
  <c r="AQ20" i="6" s="1"/>
  <c r="AI28" i="6"/>
  <c r="AI36" i="6"/>
  <c r="S15" i="6"/>
  <c r="AT15" i="6" s="1"/>
  <c r="S52" i="6"/>
  <c r="AT52" i="6" s="1"/>
  <c r="AI40" i="6"/>
  <c r="P14" i="6"/>
  <c r="AQ14" i="6" s="1"/>
  <c r="AI45" i="6"/>
  <c r="P12" i="6"/>
  <c r="AQ12" i="6" s="1"/>
  <c r="AN46" i="6"/>
  <c r="AN3" i="6"/>
  <c r="J3" i="6"/>
  <c r="AN4" i="6"/>
  <c r="AN21" i="6"/>
  <c r="AO57" i="6"/>
  <c r="D68" i="6"/>
  <c r="AM50" i="6"/>
  <c r="AJ50" i="6" s="1"/>
  <c r="I50" i="6"/>
  <c r="AN36" i="6"/>
  <c r="I34" i="6"/>
  <c r="AM34" i="6"/>
  <c r="AJ34" i="6" s="1"/>
  <c r="AL57" i="6"/>
  <c r="AN20" i="6"/>
  <c r="AI30" i="6"/>
  <c r="S55" i="6"/>
  <c r="AT55" i="6" s="1"/>
  <c r="M50" i="6"/>
  <c r="S34" i="6"/>
  <c r="AT34" i="6" s="1"/>
  <c r="AM24" i="6"/>
  <c r="AJ24" i="6" s="1"/>
  <c r="I24" i="6"/>
  <c r="I30" i="6"/>
  <c r="AM30" i="6"/>
  <c r="AJ30" i="6" s="1"/>
  <c r="I4" i="6"/>
  <c r="AM4" i="6"/>
  <c r="AJ4" i="6" s="1"/>
  <c r="AM55" i="6"/>
  <c r="AJ55" i="6" s="1"/>
  <c r="I55" i="6"/>
  <c r="AI46" i="6"/>
  <c r="AN22" i="6"/>
  <c r="AT32" i="6"/>
  <c r="AK32" i="6" s="1"/>
  <c r="J32" i="6"/>
  <c r="AT9" i="6"/>
  <c r="AK9" i="6" s="1"/>
  <c r="J9" i="6"/>
  <c r="AT3" i="6"/>
  <c r="I12" i="6"/>
  <c r="AM12" i="6"/>
  <c r="AJ12" i="6" s="1"/>
  <c r="AM15" i="6"/>
  <c r="AJ15" i="6" s="1"/>
  <c r="I15" i="6"/>
  <c r="P24" i="6"/>
  <c r="AQ24" i="6" s="1"/>
  <c r="P15" i="6"/>
  <c r="AQ15" i="6" s="1"/>
  <c r="AM16" i="6"/>
  <c r="AJ16" i="6" s="1"/>
  <c r="I16" i="6"/>
  <c r="I45" i="6"/>
  <c r="AM45" i="6"/>
  <c r="AJ45" i="6" s="1"/>
  <c r="J29" i="6"/>
  <c r="AT29" i="6"/>
  <c r="AK29" i="6" s="1"/>
  <c r="S40" i="6"/>
  <c r="AT40" i="6" s="1"/>
  <c r="AM25" i="6"/>
  <c r="AJ25" i="6" s="1"/>
  <c r="I25" i="6"/>
  <c r="AI35" i="6"/>
  <c r="AN8" i="6"/>
  <c r="AN14" i="6"/>
  <c r="AN40" i="6"/>
  <c r="M12" i="6"/>
  <c r="AN26" i="6"/>
  <c r="AI4" i="6"/>
  <c r="P40" i="6"/>
  <c r="AQ40" i="6" s="1"/>
  <c r="AP3" i="6"/>
  <c r="O57" i="6"/>
  <c r="AP59" i="6" s="1"/>
  <c r="AI50" i="6"/>
  <c r="I28" i="6"/>
  <c r="AM28" i="6"/>
  <c r="AJ28" i="6" s="1"/>
  <c r="P16" i="6"/>
  <c r="AQ16" i="6" s="1"/>
  <c r="AM36" i="6"/>
  <c r="AJ36" i="6" s="1"/>
  <c r="I36" i="6"/>
  <c r="S12" i="6"/>
  <c r="AT12" i="6" s="1"/>
  <c r="P52" i="6"/>
  <c r="AQ52" i="6" s="1"/>
  <c r="M16" i="6"/>
  <c r="AI55" i="6"/>
  <c r="P4" i="6"/>
  <c r="AQ4" i="6" s="1"/>
  <c r="AT33" i="6"/>
  <c r="AK33" i="6" s="1"/>
  <c r="J33" i="6"/>
  <c r="AI22" i="6"/>
  <c r="P44" i="6"/>
  <c r="AQ44" i="6" s="1"/>
  <c r="AI25" i="6"/>
  <c r="AM35" i="6"/>
  <c r="AJ35" i="6" s="1"/>
  <c r="I35" i="6"/>
  <c r="AI24" i="6"/>
  <c r="AI34" i="6"/>
  <c r="S28" i="6"/>
  <c r="AT28" i="6" s="1"/>
  <c r="P45" i="6"/>
  <c r="AQ45" i="6" s="1"/>
  <c r="S14" i="6"/>
  <c r="AT14" i="6" s="1"/>
  <c r="P22" i="6"/>
  <c r="AQ22" i="6" s="1"/>
  <c r="AI44" i="6"/>
  <c r="P35" i="6"/>
  <c r="AQ35" i="6" s="1"/>
  <c r="M30" i="6"/>
  <c r="S21" i="6"/>
  <c r="AT21" i="6" s="1"/>
  <c r="AI8" i="6"/>
  <c r="I40" i="6"/>
  <c r="AM40" i="6"/>
  <c r="AJ40" i="6" s="1"/>
  <c r="R57" i="6"/>
  <c r="AS59" i="6" s="1"/>
  <c r="AS3" i="6"/>
  <c r="S24" i="6"/>
  <c r="AT24" i="6" s="1"/>
  <c r="M15" i="6"/>
  <c r="AN52" i="6"/>
  <c r="AT31" i="6"/>
  <c r="AK31" i="6" s="1"/>
  <c r="J31" i="6"/>
  <c r="AN35" i="6"/>
  <c r="AN24" i="6"/>
  <c r="AT41" i="6"/>
  <c r="AK41" i="6" s="1"/>
  <c r="J41" i="6"/>
  <c r="I44" i="6"/>
  <c r="AM44" i="6"/>
  <c r="AJ44" i="6" s="1"/>
  <c r="AM21" i="6"/>
  <c r="AJ21" i="6" s="1"/>
  <c r="I21" i="6"/>
  <c r="AQ3" i="6"/>
  <c r="S35" i="6"/>
  <c r="AT35" i="6" s="1"/>
  <c r="AT17" i="6"/>
  <c r="AK17" i="6" s="1"/>
  <c r="J17" i="6"/>
  <c r="S26" i="6"/>
  <c r="AT26" i="6" s="1"/>
  <c r="AM46" i="6"/>
  <c r="AJ46" i="6" s="1"/>
  <c r="I46" i="6"/>
  <c r="I22" i="6"/>
  <c r="AM22" i="6"/>
  <c r="AJ22" i="6" s="1"/>
  <c r="AM3" i="6"/>
  <c r="I3" i="6"/>
  <c r="L57" i="6"/>
  <c r="AM59" i="6" s="1"/>
  <c r="AM20" i="6"/>
  <c r="AJ20" i="6" s="1"/>
  <c r="I20" i="6"/>
  <c r="AT51" i="6"/>
  <c r="AK51" i="6" s="1"/>
  <c r="J51" i="6"/>
  <c r="I52" i="6"/>
  <c r="AM52" i="6"/>
  <c r="AJ52" i="6" s="1"/>
  <c r="P26" i="6"/>
  <c r="AQ26" i="6" s="1"/>
  <c r="P8" i="6"/>
  <c r="AQ8" i="6" s="1"/>
  <c r="AT43" i="6"/>
  <c r="AK43" i="6" s="1"/>
  <c r="J43" i="6"/>
  <c r="AN28" i="6"/>
  <c r="P55" i="6"/>
  <c r="AQ55" i="6" s="1"/>
  <c r="S45" i="6"/>
  <c r="AT45" i="6" s="1"/>
  <c r="AI16" i="6"/>
  <c r="M55" i="6"/>
  <c r="M45" i="6"/>
  <c r="M25" i="6"/>
  <c r="M34" i="6"/>
  <c r="S8" i="6"/>
  <c r="AT8" i="6" s="1"/>
  <c r="S46" i="6"/>
  <c r="AT46" i="6" s="1"/>
  <c r="P36" i="6"/>
  <c r="AQ36" i="6" s="1"/>
  <c r="H57" i="6"/>
  <c r="AI61" i="6" s="1"/>
  <c r="AI3" i="6"/>
  <c r="AI20" i="6"/>
  <c r="M44" i="6"/>
  <c r="I8" i="6"/>
  <c r="AM8" i="6"/>
  <c r="AJ8" i="6" s="1"/>
  <c r="AM14" i="6"/>
  <c r="AJ14" i="6" s="1"/>
  <c r="I14" i="6"/>
  <c r="AR57" i="6"/>
  <c r="S20" i="6"/>
  <c r="AT20" i="6" s="1"/>
  <c r="AI12" i="6"/>
  <c r="AI15" i="6"/>
  <c r="I26" i="6"/>
  <c r="AM26" i="6"/>
  <c r="AJ26" i="6" s="1"/>
  <c r="P34" i="6"/>
  <c r="AQ34" i="6" s="1"/>
  <c r="AJ59" i="6" l="1"/>
  <c r="AJ3" i="6"/>
  <c r="AJ57" i="6" s="1"/>
  <c r="AK52" i="6"/>
  <c r="J52" i="6"/>
  <c r="AK21" i="6"/>
  <c r="AK28" i="6"/>
  <c r="AK24" i="6"/>
  <c r="AK14" i="6"/>
  <c r="J20" i="6"/>
  <c r="J36" i="6"/>
  <c r="AI57" i="6"/>
  <c r="J28" i="6"/>
  <c r="M57" i="6"/>
  <c r="P57" i="6"/>
  <c r="AQ59" i="6" s="1"/>
  <c r="AN34" i="6"/>
  <c r="AK34" i="6" s="1"/>
  <c r="J34" i="6"/>
  <c r="I57" i="6"/>
  <c r="AJ61" i="6" s="1"/>
  <c r="J35" i="6"/>
  <c r="AN16" i="6"/>
  <c r="AK16" i="6" s="1"/>
  <c r="J16" i="6"/>
  <c r="J40" i="6"/>
  <c r="J8" i="6"/>
  <c r="AK22" i="6"/>
  <c r="J50" i="6"/>
  <c r="AN50" i="6"/>
  <c r="AK50" i="6" s="1"/>
  <c r="AK20" i="6"/>
  <c r="AK36" i="6"/>
  <c r="AK4" i="6"/>
  <c r="AK3" i="6"/>
  <c r="J55" i="6"/>
  <c r="AN55" i="6"/>
  <c r="AK55" i="6" s="1"/>
  <c r="AK35" i="6"/>
  <c r="AS57" i="6"/>
  <c r="AP57" i="6"/>
  <c r="J26" i="6"/>
  <c r="AK40" i="6"/>
  <c r="AK8" i="6"/>
  <c r="J22" i="6"/>
  <c r="J4" i="6"/>
  <c r="AK46" i="6"/>
  <c r="B68" i="6"/>
  <c r="AM57" i="6"/>
  <c r="AN12" i="6"/>
  <c r="AK12" i="6" s="1"/>
  <c r="J12" i="6"/>
  <c r="S57" i="6"/>
  <c r="AT59" i="6" s="1"/>
  <c r="AN44" i="6"/>
  <c r="AK44" i="6" s="1"/>
  <c r="J44" i="6"/>
  <c r="AN25" i="6"/>
  <c r="AK25" i="6" s="1"/>
  <c r="J25" i="6"/>
  <c r="J45" i="6"/>
  <c r="AN45" i="6"/>
  <c r="AK45" i="6" s="1"/>
  <c r="J24" i="6"/>
  <c r="AN15" i="6"/>
  <c r="AK15" i="6" s="1"/>
  <c r="J15" i="6"/>
  <c r="AN30" i="6"/>
  <c r="AK30" i="6" s="1"/>
  <c r="J30" i="6"/>
  <c r="AK26" i="6"/>
  <c r="J14" i="6"/>
  <c r="J21" i="6"/>
  <c r="J46" i="6"/>
  <c r="AN57" i="6" l="1"/>
  <c r="AN59" i="6"/>
  <c r="AK59" i="6" s="1"/>
  <c r="C68" i="6"/>
  <c r="J57" i="6"/>
  <c r="AK61" i="6" s="1"/>
  <c r="AK57" i="6"/>
  <c r="AQ57" i="6"/>
  <c r="AT57" i="6"/>
</calcChain>
</file>

<file path=xl/sharedStrings.xml><?xml version="1.0" encoding="utf-8"?>
<sst xmlns="http://schemas.openxmlformats.org/spreadsheetml/2006/main" count="544" uniqueCount="250">
  <si>
    <t>Red br.</t>
  </si>
  <si>
    <t>Reg. br. zahtjeva</t>
  </si>
  <si>
    <t>Klasa</t>
  </si>
  <si>
    <t>Barkod
(ID zahtjeva)</t>
  </si>
  <si>
    <t>Naziv LAG-a</t>
  </si>
  <si>
    <t>OIB LAG-a</t>
  </si>
  <si>
    <t>Ukupni iznos potpore (19.2.+19.3.+19.4.) (HRK)</t>
  </si>
  <si>
    <t>Iznos potpore - EU dio (19.2.+19.3.+19.4.)
(HRK)</t>
  </si>
  <si>
    <t>Iznos potpore - RH dio (19.2.+19.3.+19.4.)
(HRK)</t>
  </si>
  <si>
    <t>Ukupni iznos potpore (19.2.)
(HRK)</t>
  </si>
  <si>
    <t>Iznos potpore - EU dio (19.2.)
(HRK)</t>
  </si>
  <si>
    <t>Iznos potpore - RH dio (19.2.)
(HRK)</t>
  </si>
  <si>
    <t>Ukupni iznos potpore (19.3.)
(HRK)</t>
  </si>
  <si>
    <t>Iznos potpore - EU dio (19.3.)
(HRK)</t>
  </si>
  <si>
    <t>Iznos potpore - RH dio (19.3.)
(HRK)</t>
  </si>
  <si>
    <t>Ukupni iznos potpore (19.4.)
(HRK)</t>
  </si>
  <si>
    <t>Iznos potpore - EU dio (19.4.)
(HRK)</t>
  </si>
  <si>
    <t>Iznos potpore - RH dio (19.4.)
(HRK)</t>
  </si>
  <si>
    <t>440-12/16-19-02-01/0052</t>
  </si>
  <si>
    <t>LOKALNA AKCIJSKA GRUPA "MARETA"</t>
  </si>
  <si>
    <t>16531418012</t>
  </si>
  <si>
    <t>440-12/16-19-02-01/0034</t>
  </si>
  <si>
    <t>LOKALNA AKCIJSKA GRUPA "MARINIANIS"</t>
  </si>
  <si>
    <t>50019315958</t>
  </si>
  <si>
    <t>440-12/16-19-02-01/0035</t>
  </si>
  <si>
    <t>LOKALNA AKCIJSKA GRUPA LIKA</t>
  </si>
  <si>
    <t>27477003963</t>
  </si>
  <si>
    <t>440-12/16-19-02-01/0056</t>
  </si>
  <si>
    <t>LOKALNA AKCIJSKA GRUPA BOSUTSKI NIZ</t>
  </si>
  <si>
    <t>60225576629</t>
  </si>
  <si>
    <t>440-12/16-19-02-01/0053</t>
  </si>
  <si>
    <t>LOKALNA AKCIJSKA GRUPA "SAVA"</t>
  </si>
  <si>
    <t>07345374254</t>
  </si>
  <si>
    <t>440-12/16-19-02-01/0036</t>
  </si>
  <si>
    <t>LOKALNA AKCIJSKA GRUPA MURA-DRAVA</t>
  </si>
  <si>
    <t>15903403705</t>
  </si>
  <si>
    <t>440-12/16-19-02-01/0055</t>
  </si>
  <si>
    <t>LOKALNA AKCIJSKA GRUPA "ZELENI BREGI"</t>
  </si>
  <si>
    <t>78090205970</t>
  </si>
  <si>
    <t>440-12/16-19-02-01/0040</t>
  </si>
  <si>
    <t>LOKALNA AKCIJSKA GRUPA "SREDIŠNJA ISTRA"</t>
  </si>
  <si>
    <t>59363109641</t>
  </si>
  <si>
    <t>440-12/16-19-02-01/0033</t>
  </si>
  <si>
    <t>LOKALNA AKCIJSKA GRUPA POSAVINA</t>
  </si>
  <si>
    <t>46497463470</t>
  </si>
  <si>
    <t>440-12/16-19-02-01/0039</t>
  </si>
  <si>
    <t>LOKALNA AKCIJSKA GRUPA GORSKI KOTAR</t>
  </si>
  <si>
    <t>36370754555</t>
  </si>
  <si>
    <t>440-12/16-19-02-01/0046</t>
  </si>
  <si>
    <t>LOKALNA AKCIJSKA GRUPA NERETVA</t>
  </si>
  <si>
    <t>16531762819</t>
  </si>
  <si>
    <t>440-12/16-19-02-01/0023</t>
  </si>
  <si>
    <t>LOKALNA AKCIJSKA GRUPA "TERRA LIBURNA"</t>
  </si>
  <si>
    <t>83675924950</t>
  </si>
  <si>
    <t>440-12/16-19-02-01/0025</t>
  </si>
  <si>
    <t>LOKALNA AKCIJSKA GRUPA MEĐIMURSKI DOLI I BREGI</t>
  </si>
  <si>
    <t>86834640417</t>
  </si>
  <si>
    <t>440-12/16-19-02-01/0049</t>
  </si>
  <si>
    <t>LOKALNA AKCIJSKA GRUPA "CETINSKA KRAJINA"</t>
  </si>
  <si>
    <t>58314844505</t>
  </si>
  <si>
    <t>440-12/16-19-02-01/0047</t>
  </si>
  <si>
    <t>LOKALNA AKCIJSKA GRUPA VALLIS COLAPIS</t>
  </si>
  <si>
    <t>50199820179</t>
  </si>
  <si>
    <t>440-12/16-19-02-01/0041</t>
  </si>
  <si>
    <t>LOKALNA AKCIJSKA GRUPA SRIJEM</t>
  </si>
  <si>
    <t>25900666322</t>
  </si>
  <si>
    <t>440-12/16-19-02-01/0043</t>
  </si>
  <si>
    <t>LOKALNA AKCIJSKA GRUPA "SLAVONSKA RAVNICA"</t>
  </si>
  <si>
    <t>27870037694</t>
  </si>
  <si>
    <t>440-12/16-19-02-01/0021</t>
  </si>
  <si>
    <t>LOKALNA AKCIJSKA GRUPA "IZVOR"</t>
  </si>
  <si>
    <t>22236573024</t>
  </si>
  <si>
    <t>440-12/16-19-02-01/0050</t>
  </si>
  <si>
    <t>LOKALNA AKCIJSKA GRUPA "MENTORIDES"</t>
  </si>
  <si>
    <t>06307946635</t>
  </si>
  <si>
    <t>440-12/16-19-02-01/0026</t>
  </si>
  <si>
    <t>LOKALNA AKCIJSKA GRUPA "ZRINSKA GORA-TUROPOLJE"</t>
  </si>
  <si>
    <t>76000315477</t>
  </si>
  <si>
    <t>440-12/16-19-02-01/0048</t>
  </si>
  <si>
    <t>LOKALNA AKCIJSKA GRUPA "LAG 5"</t>
  </si>
  <si>
    <t>32687128992</t>
  </si>
  <si>
    <t>440-12/16-19-02-01/0024</t>
  </si>
  <si>
    <t>LOKALNA AKCIJSKA GRUPA SJEVEROZAPAD</t>
  </si>
  <si>
    <t>07781352285</t>
  </si>
  <si>
    <t>440-12/16-19-02-01/0051</t>
  </si>
  <si>
    <t>LOKALNA AKCIJSKA GRUPA ŠKOJI</t>
  </si>
  <si>
    <t>07283689115</t>
  </si>
  <si>
    <t>440-12/16-19-02-01/0038</t>
  </si>
  <si>
    <t>LOKALNA AKCIJSKA GRUPA ZAGORA</t>
  </si>
  <si>
    <t>89695530487</t>
  </si>
  <si>
    <t>440-12/16-19-02-01/0042</t>
  </si>
  <si>
    <t>LOKALNA AKCIJSKA GRUPA "ISTOČNA ISTRA"</t>
  </si>
  <si>
    <t>83218839289</t>
  </si>
  <si>
    <t>440-12/16-19-02-01/0028</t>
  </si>
  <si>
    <t>LOKALNA AKCIJSKA GRUPA BARANJA</t>
  </si>
  <si>
    <t>51280254467</t>
  </si>
  <si>
    <t>440-12/16-19-02-01/0031</t>
  </si>
  <si>
    <t>LOKALNA AKCIJSKA GRUPA "JUŽNA ISTRA"</t>
  </si>
  <si>
    <t>71580167928</t>
  </si>
  <si>
    <t>440-12/16-19-02-01/0045</t>
  </si>
  <si>
    <t>LOKALNA AKCIJSKA GRUPA UNA</t>
  </si>
  <si>
    <t>54734762721</t>
  </si>
  <si>
    <t>440-12/16-19-02-01/0054</t>
  </si>
  <si>
    <t>LOKALNA AKCIJSKA GRUPA "PRIGORJE-ZAGORJE</t>
  </si>
  <si>
    <t>19212455529</t>
  </si>
  <si>
    <t>440-12/16-19-02-01/0027</t>
  </si>
  <si>
    <t>LOKALNA AKCIJSKA GRUPA "ZAPADNA SLAVONIJA"</t>
  </si>
  <si>
    <t>07381216686</t>
  </si>
  <si>
    <t>440-12/16-19-02-01/0020</t>
  </si>
  <si>
    <t>LOKALNA AKCIJSKA GRUPA "STROSSMAYER"</t>
  </si>
  <si>
    <t>17280713448</t>
  </si>
  <si>
    <t>440-12/16-19-02-01/0030</t>
  </si>
  <si>
    <t>LOKALNA AKCIJSKA GRUPA "ADRION"</t>
  </si>
  <si>
    <t>35008228759</t>
  </si>
  <si>
    <t>440-12/16-19-02-01/0029</t>
  </si>
  <si>
    <t>LOKALNA AKCIJSKA GRUPA "LAURA"</t>
  </si>
  <si>
    <t>09391984175</t>
  </si>
  <si>
    <t>440-12/16-19-02-01/0032</t>
  </si>
  <si>
    <t>LOKALNA AKCIJSKA GRUPA "MOSLAVINA"</t>
  </si>
  <si>
    <t>60897556678</t>
  </si>
  <si>
    <t>440-12/16-19-02-01/0022</t>
  </si>
  <si>
    <t>LOKALNA AKCIJSKA GRUPA "PAPUK"</t>
  </si>
  <si>
    <t>93218257053</t>
  </si>
  <si>
    <t>440-12/16-19-02-01/0044</t>
  </si>
  <si>
    <t>LOKALNA AKCIJSKA GRUPA "ŠUMANOVCI"</t>
  </si>
  <si>
    <t>77805974038</t>
  </si>
  <si>
    <t>440-12/16-19-02-01/0016</t>
  </si>
  <si>
    <t>LOKALNA AKCIJSKA GRUPA "KVARNERSKI OTOCI"</t>
  </si>
  <si>
    <t>77600514446</t>
  </si>
  <si>
    <t>440-12/16-19-02-01/0019</t>
  </si>
  <si>
    <t>LOKALNA AKCIJSKA GRUPA "BURA"</t>
  </si>
  <si>
    <t>32181187085</t>
  </si>
  <si>
    <t>440-12/16-19-02-01/0015</t>
  </si>
  <si>
    <t>LOKALNA AKCIJSKA GRUPA "KARAŠICA"</t>
  </si>
  <si>
    <t>03184769995</t>
  </si>
  <si>
    <t>440-12/16-19-02-01/0017</t>
  </si>
  <si>
    <t>LOKALNA AKCIJSKA GRUPA "VINODOL"</t>
  </si>
  <si>
    <t>61095490829</t>
  </si>
  <si>
    <t>440-12/16-19-02-01/0013</t>
  </si>
  <si>
    <t>LOKALNA AKCIJSKA GRUPA "PRIGORJE"</t>
  </si>
  <si>
    <t>65399977687</t>
  </si>
  <si>
    <t>440-12/16-19-02-01/0014</t>
  </si>
  <si>
    <t>LOKALNA AKCIJSKA GRUPA FRANKOPAN</t>
  </si>
  <si>
    <t>91540136177</t>
  </si>
  <si>
    <t>440-12/16-19-02-01/0010</t>
  </si>
  <si>
    <t>LOKALNA AKCIJSKA GRUPA "VIROVITIČKI PRSTEN"</t>
  </si>
  <si>
    <t>23168363685</t>
  </si>
  <si>
    <t>440-12/16-19-02-01/0012</t>
  </si>
  <si>
    <t>LOKALNA AKCIJSKA GRUPA "MORE 249"</t>
  </si>
  <si>
    <t>47847182143</t>
  </si>
  <si>
    <t>440-12/16-19-02-01/0011</t>
  </si>
  <si>
    <t>LOKALNA AKCIJSKA GRUPA ZAGORJE - SUTLA</t>
  </si>
  <si>
    <t>51537528813</t>
  </si>
  <si>
    <t>440-12/16-19-02-01/0018</t>
  </si>
  <si>
    <t>LOKALNA AKCIJSKA GRUPA "ZELENI TROKUT"</t>
  </si>
  <si>
    <t>68115786305</t>
  </si>
  <si>
    <t>440-12/16-19-02-01/0007</t>
  </si>
  <si>
    <t>LOKALNA AKCIJSKA GRUPA SJEVERNA BILOGORA</t>
  </si>
  <si>
    <t>36736744335</t>
  </si>
  <si>
    <t>440-12/16-19-02-01/0008</t>
  </si>
  <si>
    <t>LOKALNA AKCIJSKA GRUPA „SJEVERNA ISTRA“</t>
  </si>
  <si>
    <t>32875344217</t>
  </si>
  <si>
    <t>440-12/16-19-02-01/0009</t>
  </si>
  <si>
    <t>LOKALNA AKCIJSKA GRUPA "KRKA"</t>
  </si>
  <si>
    <t>38910725793</t>
  </si>
  <si>
    <t>440-12/16-19-02-01/0006</t>
  </si>
  <si>
    <t>LOKALNA AKCIJSKA GRUPA VUKA-DUNAV</t>
  </si>
  <si>
    <t>36593410792</t>
  </si>
  <si>
    <t>440-12/16-19-02-01/0005</t>
  </si>
  <si>
    <t>LOKALNA AKCIJSKA GRUPA PETROVA GORA</t>
  </si>
  <si>
    <t>11027745366</t>
  </si>
  <si>
    <t>440-12/16-19-02-01/0004</t>
  </si>
  <si>
    <t>LOKALNA AKCIJSKA GRUPA "PODRAVINA"</t>
  </si>
  <si>
    <t>40253958671</t>
  </si>
  <si>
    <t>440-12/16-19-02-01/0003</t>
  </si>
  <si>
    <t>LOKALNA AKCIJSKA GRUPA ”BRAČ”</t>
  </si>
  <si>
    <t>55328217703</t>
  </si>
  <si>
    <t>440-12/16-19-02-01/0002</t>
  </si>
  <si>
    <t>LOKALNA AKCIJSKA GRUPA "BILOGORA-PAPUK"</t>
  </si>
  <si>
    <t>33371567437</t>
  </si>
  <si>
    <t>741 LRS LAG</t>
  </si>
  <si>
    <t>411 LRS LAG</t>
  </si>
  <si>
    <t>631 LRS LAG</t>
  </si>
  <si>
    <t>Iznos naknadne dodjele - nagrađivanje </t>
  </si>
  <si>
    <t>Ukupni iznos potpore nakon naknadne dodjele sredstava (19.2.+19.3.+19.4.) (HRK)</t>
  </si>
  <si>
    <t xml:space="preserve"> Iznos potpore - EU dio nakon naknadne dodjele sredstava (19.2.+19.3.+19.4.) (HRK)</t>
  </si>
  <si>
    <t xml:space="preserve"> Iznos potpore - RH dio nakon naknadne dodjele sredstava (19.2.+19.3.+19.4.) (HRK)</t>
  </si>
  <si>
    <t>Ukupni iznos potpore nakon naknadne dodjele sredstava (19.2.) (HRK)</t>
  </si>
  <si>
    <t>Iznos potpore - EU dio nakon naknadne dodjele sredstava (19.2.) (HRK)</t>
  </si>
  <si>
    <t>Iznos potpore - RH dio nakon naknadne dodjele sredstava (19.2.) (HRK)</t>
  </si>
  <si>
    <t xml:space="preserve">OPĆI PODATCI </t>
  </si>
  <si>
    <t xml:space="preserve">UGOVORENE ALOKACIJE - veljača 2017.  </t>
  </si>
  <si>
    <t>SREDSTVA IZ PRIJELAZNOG RAZDOBLJA 2021. i 2022.</t>
  </si>
  <si>
    <t xml:space="preserve">SREDSTVA NAKON POSTUPKA NAGRAĐIVANJA - kolovoz 2020. </t>
  </si>
  <si>
    <t xml:space="preserve">UKUPNO LAG - SREDSTVA IZ RAZDOBLJA 2014. - 2020. + SREDSTAVA IZ PRIJELAZNOG RAZDOBLJA 2021-2022.   </t>
  </si>
  <si>
    <t>Ukupni iznos iz Ugovora - veljača 2017.  </t>
  </si>
  <si>
    <t>% ugovorenih iznosa po LAG-u u ukupnoj alokaciji</t>
  </si>
  <si>
    <t>Iznos potpore iz prijelaznog razdoblja 
(19.1+19.2.+19.3.+19.4.) 
(HRK)</t>
  </si>
  <si>
    <t>Iznos potpore - EU dio 
(19.1+19.2.+19.3.
+19.4.)
(HRK)</t>
  </si>
  <si>
    <t>Iznos potpore - RH dio 
(19.1.+19.2.+19.3.+19.4.)
(HRK)</t>
  </si>
  <si>
    <t>Ukupni iznos 
potpore (19.2.)
(HRK)</t>
  </si>
  <si>
    <r>
      <t>Ukupni iznos potpore (19.4.</t>
    </r>
    <r>
      <rPr>
        <b/>
        <sz val="10"/>
        <rFont val="Arial"/>
        <family val="2"/>
      </rPr>
      <t>)
(HRK)</t>
    </r>
  </si>
  <si>
    <r>
      <t>Iznos potpore - EU dio (19.4.</t>
    </r>
    <r>
      <rPr>
        <b/>
        <sz val="10"/>
        <rFont val="Arial"/>
        <family val="2"/>
      </rPr>
      <t>)
(HRK)</t>
    </r>
  </si>
  <si>
    <r>
      <t>Iznos potpore - RH dio (19.4.</t>
    </r>
    <r>
      <rPr>
        <b/>
        <sz val="10"/>
        <rFont val="Arial"/>
        <family val="2"/>
      </rPr>
      <t>)
(HRK)</t>
    </r>
  </si>
  <si>
    <r>
      <t>Ukupni iznos potpore (</t>
    </r>
    <r>
      <rPr>
        <b/>
        <sz val="10"/>
        <color theme="1"/>
        <rFont val="Arial"/>
        <family val="2"/>
      </rPr>
      <t>19.1.</t>
    </r>
    <r>
      <rPr>
        <b/>
        <sz val="10"/>
        <rFont val="Arial"/>
        <family val="2"/>
      </rPr>
      <t>)
(HRK)</t>
    </r>
  </si>
  <si>
    <r>
      <t>Iznos potpore - EU dio (</t>
    </r>
    <r>
      <rPr>
        <b/>
        <sz val="10"/>
        <color theme="1"/>
        <rFont val="Arial"/>
        <family val="2"/>
      </rPr>
      <t>19.1.</t>
    </r>
    <r>
      <rPr>
        <b/>
        <sz val="10"/>
        <rFont val="Arial"/>
        <family val="2"/>
      </rPr>
      <t>)
(HRK)</t>
    </r>
  </si>
  <si>
    <r>
      <t>Iznos potpore - RH dio (</t>
    </r>
    <r>
      <rPr>
        <b/>
        <sz val="10"/>
        <color theme="1"/>
        <rFont val="Arial"/>
        <family val="2"/>
      </rPr>
      <t>19.1.</t>
    </r>
    <r>
      <rPr>
        <b/>
        <sz val="10"/>
        <rFont val="Arial"/>
        <family val="2"/>
      </rPr>
      <t>)
(HRK)</t>
    </r>
  </si>
  <si>
    <t>Ukupni iznos potpore nakon postupka nagrađivanja (19.2.+19.3.+19.4.) (HRK)</t>
  </si>
  <si>
    <t xml:space="preserve"> Iznos potpore - EU dio (19.2.+19.3.+19.4.) (HRK)</t>
  </si>
  <si>
    <t xml:space="preserve"> Iznos potpore - RH dio (19.2.+19.3.+19.4.) (HRK)</t>
  </si>
  <si>
    <t>Ukupni iznos potpore (19.2.) (HRK)</t>
  </si>
  <si>
    <t>Iznos potpore - EU dio  (19.2.) (HRK)</t>
  </si>
  <si>
    <t>Iznos potpore - RH dio  (19.2.) (HRK)</t>
  </si>
  <si>
    <r>
      <t xml:space="preserve"> Iznos potpore - EU dio (19.1. + 19.2.+19.3.+19.4.</t>
    </r>
    <r>
      <rPr>
        <b/>
        <sz val="10"/>
        <rFont val="Arial"/>
        <family val="2"/>
      </rPr>
      <t>) (HRK)</t>
    </r>
  </si>
  <si>
    <t xml:space="preserve"> Iznos potpore - RH dio (19.1. +19.2.+19.3.+19.4.) (HRK)</t>
  </si>
  <si>
    <t>Ukupni iznos potpore (19.1.)
(HRK)</t>
  </si>
  <si>
    <t>Iznos potpore - EU dio (19.1.)
(HRK)</t>
  </si>
  <si>
    <t>Iznos potpore - RH dio (19.1.)
(HRK)</t>
  </si>
  <si>
    <t>LOKALNA AKCIJSKA GRUPA "LIKA"</t>
  </si>
  <si>
    <t>LOKALNA AKCIJSKA GRUPA "BOSUTSKI NIZ"</t>
  </si>
  <si>
    <t>LOKALNA AKCIJSKA GRUPA "MURA-DRAVA"</t>
  </si>
  <si>
    <t>LOKALNA AKCIJSKA GRUPA "POSAVINA"</t>
  </si>
  <si>
    <t>LOKALNA AKCIJSKA GRUPA "GORSKI KOTAR"</t>
  </si>
  <si>
    <t>LOKALNA AKCIJSKA GRUPA "NERETVA"</t>
  </si>
  <si>
    <t>LOKALNA AKCIJSKA GRUPA "MEĐIMURSKI DOLI I BREGI"</t>
  </si>
  <si>
    <t>LOKALNA AKCIJSKA GRUPA "VALLIS COLAPIS"</t>
  </si>
  <si>
    <t>LOKALNA AKCIJSKA GRUPA "SRIJEM"</t>
  </si>
  <si>
    <t>LOKALNA AKCIJSKA GRUPA "SJEVEROZAPAD"</t>
  </si>
  <si>
    <t>LOKALNA AKCIJSKA GRUPA "ŠKOJI"</t>
  </si>
  <si>
    <t>LOKALNA AKCIJSKA GRUPA "ZAGORA"</t>
  </si>
  <si>
    <t>LOKALNA AKCIJSKA GRUPA "BARANJA"</t>
  </si>
  <si>
    <t>LOKALNA AKCIJSKA GRUPA "UNA"</t>
  </si>
  <si>
    <t>LOKALNA AKCIJSKA GRUPA "FRANKOPAN"</t>
  </si>
  <si>
    <t>LOKALNA AKCIJSKA GRUPA "ZAGORJE - SUTLA"</t>
  </si>
  <si>
    <t>LOKALNA AKCIJSKA GRUPA "SJEVERNA BILOGORA"</t>
  </si>
  <si>
    <t>LOKALNA AKCIJSKA GRUPA "SJEVERNA ISTRA“</t>
  </si>
  <si>
    <t>LOKALNA AKCIJSKA GRUPA "VUKA-DUNAV"</t>
  </si>
  <si>
    <t>LOKALNA AKCIJSKA GRUPA "PETROVA GORA"</t>
  </si>
  <si>
    <t>IZRAČUN M19</t>
  </si>
  <si>
    <t xml:space="preserve">UKUPNO SREDSTVA ZA RH U 
PRIJELAZNOM RAZDOBLJU ZA 2021. i 2022.: </t>
  </si>
  <si>
    <t>LEADER (min 5%) - EU dio (90%)</t>
  </si>
  <si>
    <t>RH dio (10%)</t>
  </si>
  <si>
    <t xml:space="preserve">LEADER </t>
  </si>
  <si>
    <t>TEČAJ</t>
  </si>
  <si>
    <t>UKUPNO LEADER (M19)</t>
  </si>
  <si>
    <t>LAG (19.1. - 2023. - 2027.)</t>
  </si>
  <si>
    <t xml:space="preserve">UKUPNO 19.1. </t>
  </si>
  <si>
    <t>UKUPNO 19.2.+19.3.+19.4.</t>
  </si>
  <si>
    <t xml:space="preserve">ZAOKRUŽIVANJE </t>
  </si>
  <si>
    <t>Ukupni iznos potpore nakon dodjele sredstava iz prijelaznog razdoblja (19.1. + 19.2.+19.3.+19.4.) (HRK)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</si>
</sst>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\ [$€-1]"/>
    <numFmt numFmtId="165" formatCode="[$HRK]\ #,##0.00"/>
    <numFmt numFmtId="166" formatCode="0.0000%"/>
    <numFmt numFmtId="167" formatCode="[$EUR]\ #,##0.00"/>
  </numFmts>
  <fonts count="9" x14ac:knownFonts="1"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  <charset val="238"/>
    </font>
    <font>
      <b/>
      <sz val="11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color rgb="FF000000"/>
      <name val="Arial"/>
      <family val="2"/>
    </font>
    <font>
      <sz val="12"/>
      <color rgb="FF002060"/>
      <name val="Times New Roman"/>
      <family val="1"/>
    </font>
    <font>
      <b/>
      <sz val="10"/>
      <color theme="0"/>
      <name val="Arial"/>
      <family val="2"/>
    </font>
    <font>
      <b/>
      <sz val="10"/>
      <color theme="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9" tint="0.59996337778862885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/>
  </cellStyleXfs>
  <cellXfs count="242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NumberFormat="1" applyBorder="1">
      <alignment vertical="center"/>
    </xf>
    <xf numFmtId="4" fontId="0" fillId="0" borderId="1" xfId="0" applyNumberFormat="1" applyBorder="1">
      <alignment vertical="center"/>
    </xf>
    <xf numFmtId="0" fontId="0" fillId="0" borderId="1" xfId="0" applyFill="1" applyBorder="1">
      <alignment vertical="center"/>
    </xf>
    <xf numFmtId="0" fontId="0" fillId="0" borderId="2" xfId="0" applyBorder="1">
      <alignment vertical="center"/>
    </xf>
    <xf numFmtId="0" fontId="0" fillId="0" borderId="2" xfId="0" applyNumberFormat="1" applyBorder="1">
      <alignment vertical="center"/>
    </xf>
    <xf numFmtId="4" fontId="0" fillId="0" borderId="2" xfId="0" applyNumberFormat="1" applyBorder="1">
      <alignment vertical="center"/>
    </xf>
    <xf numFmtId="0" fontId="1" fillId="0" borderId="3" xfId="0" applyFon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4" fontId="0" fillId="0" borderId="4" xfId="0" applyNumberFormat="1" applyBorder="1">
      <alignment vertical="center"/>
    </xf>
    <xf numFmtId="4" fontId="0" fillId="0" borderId="5" xfId="0" applyNumberFormat="1" applyBorder="1">
      <alignment vertical="center"/>
    </xf>
    <xf numFmtId="0" fontId="0" fillId="0" borderId="6" xfId="0" applyBorder="1">
      <alignment vertical="center"/>
    </xf>
    <xf numFmtId="4" fontId="0" fillId="0" borderId="7" xfId="0" applyNumberFormat="1" applyBorder="1">
      <alignment vertical="center"/>
    </xf>
    <xf numFmtId="4" fontId="0" fillId="0" borderId="8" xfId="0" applyNumberFormat="1" applyBorder="1">
      <alignment vertical="center"/>
    </xf>
    <xf numFmtId="0" fontId="1" fillId="2" borderId="9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1" fillId="5" borderId="10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0" fillId="0" borderId="6" xfId="0" applyNumberFormat="1" applyBorder="1">
      <alignment vertical="center"/>
    </xf>
    <xf numFmtId="0" fontId="0" fillId="0" borderId="6" xfId="0" applyFill="1" applyBorder="1">
      <alignment vertical="center"/>
    </xf>
    <xf numFmtId="4" fontId="0" fillId="0" borderId="11" xfId="0" applyNumberFormat="1" applyBorder="1">
      <alignment vertical="center"/>
    </xf>
    <xf numFmtId="4" fontId="0" fillId="0" borderId="12" xfId="0" applyNumberFormat="1" applyBorder="1">
      <alignment vertical="center"/>
    </xf>
    <xf numFmtId="4" fontId="0" fillId="0" borderId="13" xfId="0" applyNumberFormat="1" applyBorder="1">
      <alignment vertical="center"/>
    </xf>
    <xf numFmtId="4" fontId="2" fillId="2" borderId="10" xfId="0" applyNumberFormat="1" applyFont="1" applyFill="1" applyBorder="1">
      <alignment vertical="center"/>
    </xf>
    <xf numFmtId="4" fontId="2" fillId="2" borderId="3" xfId="0" applyNumberFormat="1" applyFont="1" applyFill="1" applyBorder="1">
      <alignment vertical="center"/>
    </xf>
    <xf numFmtId="4" fontId="2" fillId="2" borderId="9" xfId="0" applyNumberFormat="1" applyFont="1" applyFill="1" applyBorder="1">
      <alignment vertical="center"/>
    </xf>
    <xf numFmtId="4" fontId="2" fillId="2" borderId="14" xfId="0" applyNumberFormat="1" applyFont="1" applyFill="1" applyBorder="1">
      <alignment vertical="center"/>
    </xf>
    <xf numFmtId="0" fontId="1" fillId="0" borderId="15" xfId="0" applyFont="1" applyBorder="1" applyAlignment="1">
      <alignment horizontal="center" vertical="center" wrapText="1"/>
    </xf>
    <xf numFmtId="0" fontId="0" fillId="0" borderId="16" xfId="0" applyBorder="1">
      <alignment vertical="center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0" fontId="1" fillId="2" borderId="10" xfId="0" applyFont="1" applyFill="1" applyBorder="1" applyAlignment="1">
      <alignment horizontal="center" vertical="center" wrapText="1"/>
    </xf>
    <xf numFmtId="4" fontId="0" fillId="0" borderId="0" xfId="0" applyNumberFormat="1">
      <alignment vertical="center"/>
    </xf>
    <xf numFmtId="4" fontId="3" fillId="0" borderId="0" xfId="0" applyNumberFormat="1" applyFont="1">
      <alignment vertical="center"/>
    </xf>
    <xf numFmtId="0" fontId="0" fillId="6" borderId="1" xfId="0" applyFill="1" applyBorder="1">
      <alignment vertical="center"/>
    </xf>
    <xf numFmtId="0" fontId="0" fillId="6" borderId="1" xfId="0" applyNumberFormat="1" applyFill="1" applyBorder="1">
      <alignment vertical="center"/>
    </xf>
    <xf numFmtId="0" fontId="0" fillId="6" borderId="17" xfId="0" applyFill="1" applyBorder="1">
      <alignment vertical="center"/>
    </xf>
    <xf numFmtId="4" fontId="0" fillId="6" borderId="5" xfId="0" applyNumberFormat="1" applyFill="1" applyBorder="1">
      <alignment vertical="center"/>
    </xf>
    <xf numFmtId="4" fontId="0" fillId="6" borderId="1" xfId="0" applyNumberFormat="1" applyFill="1" applyBorder="1">
      <alignment vertical="center"/>
    </xf>
    <xf numFmtId="4" fontId="0" fillId="6" borderId="8" xfId="0" applyNumberFormat="1" applyFill="1" applyBorder="1">
      <alignment vertical="center"/>
    </xf>
    <xf numFmtId="0" fontId="0" fillId="6" borderId="0" xfId="0" applyFill="1">
      <alignment vertical="center"/>
    </xf>
    <xf numFmtId="0" fontId="0" fillId="0" borderId="19" xfId="0" applyNumberFormat="1" applyBorder="1">
      <alignment vertical="center"/>
    </xf>
    <xf numFmtId="0" fontId="0" fillId="0" borderId="20" xfId="0" applyNumberFormat="1" applyBorder="1">
      <alignment vertical="center"/>
    </xf>
    <xf numFmtId="0" fontId="0" fillId="6" borderId="20" xfId="0" applyNumberFormat="1" applyFill="1" applyBorder="1">
      <alignment vertical="center"/>
    </xf>
    <xf numFmtId="0" fontId="0" fillId="0" borderId="21" xfId="0" applyNumberFormat="1" applyBorder="1">
      <alignment vertical="center"/>
    </xf>
    <xf numFmtId="0" fontId="1" fillId="5" borderId="9" xfId="0" applyFont="1" applyFill="1" applyBorder="1" applyAlignment="1">
      <alignment horizontal="center" vertical="center" wrapText="1"/>
    </xf>
    <xf numFmtId="4" fontId="2" fillId="2" borderId="15" xfId="0" applyNumberFormat="1" applyFont="1" applyFill="1" applyBorder="1">
      <alignment vertical="center"/>
    </xf>
    <xf numFmtId="0" fontId="0" fillId="0" borderId="22" xfId="0" applyBorder="1">
      <alignment vertical="center"/>
    </xf>
    <xf numFmtId="0" fontId="0" fillId="6" borderId="22" xfId="0" applyFill="1" applyBorder="1">
      <alignment vertical="center"/>
    </xf>
    <xf numFmtId="0" fontId="0" fillId="0" borderId="23" xfId="0" applyBorder="1">
      <alignment vertical="center"/>
    </xf>
    <xf numFmtId="0" fontId="0" fillId="0" borderId="24" xfId="0" applyBorder="1">
      <alignment vertical="center"/>
    </xf>
    <xf numFmtId="4" fontId="0" fillId="0" borderId="22" xfId="0" applyNumberFormat="1" applyBorder="1">
      <alignment vertical="center"/>
    </xf>
    <xf numFmtId="0" fontId="0" fillId="4" borderId="1" xfId="0" applyFill="1" applyBorder="1">
      <alignment vertical="center"/>
    </xf>
    <xf numFmtId="0" fontId="0" fillId="4" borderId="20" xfId="0" applyNumberFormat="1" applyFill="1" applyBorder="1">
      <alignment vertical="center"/>
    </xf>
    <xf numFmtId="0" fontId="0" fillId="4" borderId="1" xfId="0" applyNumberFormat="1" applyFill="1" applyBorder="1">
      <alignment vertical="center"/>
    </xf>
    <xf numFmtId="0" fontId="0" fillId="4" borderId="17" xfId="0" applyFill="1" applyBorder="1">
      <alignment vertical="center"/>
    </xf>
    <xf numFmtId="4" fontId="0" fillId="4" borderId="5" xfId="0" applyNumberFormat="1" applyFill="1" applyBorder="1">
      <alignment vertical="center"/>
    </xf>
    <xf numFmtId="4" fontId="0" fillId="4" borderId="1" xfId="0" applyNumberFormat="1" applyFill="1" applyBorder="1">
      <alignment vertical="center"/>
    </xf>
    <xf numFmtId="4" fontId="0" fillId="4" borderId="8" xfId="0" applyNumberFormat="1" applyFill="1" applyBorder="1">
      <alignment vertical="center"/>
    </xf>
    <xf numFmtId="4" fontId="0" fillId="4" borderId="22" xfId="0" applyNumberFormat="1" applyFill="1" applyBorder="1">
      <alignment vertical="center"/>
    </xf>
    <xf numFmtId="0" fontId="0" fillId="4" borderId="1" xfId="0" applyFont="1" applyFill="1" applyBorder="1">
      <alignment vertical="center"/>
    </xf>
    <xf numFmtId="0" fontId="0" fillId="4" borderId="20" xfId="0" applyNumberFormat="1" applyFont="1" applyFill="1" applyBorder="1">
      <alignment vertical="center"/>
    </xf>
    <xf numFmtId="0" fontId="0" fillId="4" borderId="1" xfId="0" applyNumberFormat="1" applyFont="1" applyFill="1" applyBorder="1">
      <alignment vertical="center"/>
    </xf>
    <xf numFmtId="0" fontId="0" fillId="4" borderId="17" xfId="0" applyFont="1" applyFill="1" applyBorder="1">
      <alignment vertical="center"/>
    </xf>
    <xf numFmtId="4" fontId="0" fillId="4" borderId="5" xfId="0" applyNumberFormat="1" applyFont="1" applyFill="1" applyBorder="1">
      <alignment vertical="center"/>
    </xf>
    <xf numFmtId="4" fontId="0" fillId="4" borderId="1" xfId="0" applyNumberFormat="1" applyFont="1" applyFill="1" applyBorder="1">
      <alignment vertical="center"/>
    </xf>
    <xf numFmtId="4" fontId="0" fillId="4" borderId="8" xfId="0" applyNumberFormat="1" applyFont="1" applyFill="1" applyBorder="1">
      <alignment vertical="center"/>
    </xf>
    <xf numFmtId="4" fontId="0" fillId="4" borderId="22" xfId="0" applyNumberFormat="1" applyFont="1" applyFill="1" applyBorder="1">
      <alignment vertical="center"/>
    </xf>
    <xf numFmtId="0" fontId="0" fillId="4" borderId="6" xfId="0" applyFont="1" applyFill="1" applyBorder="1">
      <alignment vertical="center"/>
    </xf>
    <xf numFmtId="0" fontId="0" fillId="4" borderId="21" xfId="0" applyNumberFormat="1" applyFont="1" applyFill="1" applyBorder="1">
      <alignment vertical="center"/>
    </xf>
    <xf numFmtId="0" fontId="0" fillId="4" borderId="6" xfId="0" applyNumberFormat="1" applyFont="1" applyFill="1" applyBorder="1">
      <alignment vertical="center"/>
    </xf>
    <xf numFmtId="0" fontId="0" fillId="4" borderId="18" xfId="0" applyFont="1" applyFill="1" applyBorder="1">
      <alignment vertical="center"/>
    </xf>
    <xf numFmtId="4" fontId="0" fillId="4" borderId="11" xfId="0" applyNumberFormat="1" applyFont="1" applyFill="1" applyBorder="1">
      <alignment vertical="center"/>
    </xf>
    <xf numFmtId="4" fontId="0" fillId="4" borderId="12" xfId="0" applyNumberFormat="1" applyFont="1" applyFill="1" applyBorder="1">
      <alignment vertical="center"/>
    </xf>
    <xf numFmtId="4" fontId="0" fillId="4" borderId="13" xfId="0" applyNumberFormat="1" applyFont="1" applyFill="1" applyBorder="1">
      <alignment vertical="center"/>
    </xf>
    <xf numFmtId="4" fontId="0" fillId="4" borderId="23" xfId="0" applyNumberFormat="1" applyFont="1" applyFill="1" applyBorder="1">
      <alignment vertical="center"/>
    </xf>
    <xf numFmtId="0" fontId="5" fillId="4" borderId="2" xfId="0" applyFont="1" applyFill="1" applyBorder="1">
      <alignment vertical="center"/>
    </xf>
    <xf numFmtId="0" fontId="5" fillId="4" borderId="19" xfId="0" applyNumberFormat="1" applyFont="1" applyFill="1" applyBorder="1">
      <alignment vertical="center"/>
    </xf>
    <xf numFmtId="0" fontId="5" fillId="4" borderId="2" xfId="0" applyNumberFormat="1" applyFont="1" applyFill="1" applyBorder="1">
      <alignment vertical="center"/>
    </xf>
    <xf numFmtId="0" fontId="5" fillId="4" borderId="16" xfId="0" applyFont="1" applyFill="1" applyBorder="1">
      <alignment vertical="center"/>
    </xf>
    <xf numFmtId="4" fontId="5" fillId="4" borderId="4" xfId="0" applyNumberFormat="1" applyFont="1" applyFill="1" applyBorder="1">
      <alignment vertical="center"/>
    </xf>
    <xf numFmtId="4" fontId="5" fillId="4" borderId="2" xfId="0" applyNumberFormat="1" applyFont="1" applyFill="1" applyBorder="1">
      <alignment vertical="center"/>
    </xf>
    <xf numFmtId="4" fontId="5" fillId="4" borderId="7" xfId="0" applyNumberFormat="1" applyFont="1" applyFill="1" applyBorder="1">
      <alignment vertical="center"/>
    </xf>
    <xf numFmtId="4" fontId="5" fillId="4" borderId="25" xfId="0" applyNumberFormat="1" applyFont="1" applyFill="1" applyBorder="1">
      <alignment vertical="center"/>
    </xf>
    <xf numFmtId="0" fontId="1" fillId="7" borderId="27" xfId="0" applyFont="1" applyFill="1" applyBorder="1" applyAlignment="1">
      <alignment horizontal="center" vertical="center" wrapText="1"/>
    </xf>
    <xf numFmtId="0" fontId="1" fillId="2" borderId="28" xfId="0" applyFont="1" applyFill="1" applyBorder="1" applyAlignment="1">
      <alignment horizontal="center" vertical="center" wrapText="1"/>
    </xf>
    <xf numFmtId="4" fontId="5" fillId="4" borderId="29" xfId="0" applyNumberFormat="1" applyFont="1" applyFill="1" applyBorder="1">
      <alignment vertical="center"/>
    </xf>
    <xf numFmtId="4" fontId="0" fillId="0" borderId="30" xfId="0" applyNumberFormat="1" applyBorder="1">
      <alignment vertical="center"/>
    </xf>
    <xf numFmtId="4" fontId="0" fillId="4" borderId="30" xfId="0" applyNumberFormat="1" applyFill="1" applyBorder="1">
      <alignment vertical="center"/>
    </xf>
    <xf numFmtId="4" fontId="0" fillId="6" borderId="30" xfId="0" applyNumberFormat="1" applyFill="1" applyBorder="1">
      <alignment vertical="center"/>
    </xf>
    <xf numFmtId="4" fontId="0" fillId="4" borderId="30" xfId="0" applyNumberFormat="1" applyFont="1" applyFill="1" applyBorder="1">
      <alignment vertical="center"/>
    </xf>
    <xf numFmtId="4" fontId="0" fillId="4" borderId="31" xfId="0" applyNumberFormat="1" applyFont="1" applyFill="1" applyBorder="1">
      <alignment vertical="center"/>
    </xf>
    <xf numFmtId="4" fontId="2" fillId="2" borderId="28" xfId="0" applyNumberFormat="1" applyFont="1" applyFill="1" applyBorder="1">
      <alignment vertical="center"/>
    </xf>
    <xf numFmtId="0" fontId="1" fillId="3" borderId="28" xfId="0" applyFont="1" applyFill="1" applyBorder="1" applyAlignment="1">
      <alignment horizontal="center" vertical="center" wrapText="1"/>
    </xf>
    <xf numFmtId="4" fontId="5" fillId="6" borderId="29" xfId="0" applyNumberFormat="1" applyFont="1" applyFill="1" applyBorder="1">
      <alignment vertical="center"/>
    </xf>
    <xf numFmtId="4" fontId="0" fillId="4" borderId="26" xfId="0" applyNumberFormat="1" applyFont="1" applyFill="1" applyBorder="1">
      <alignment vertical="center"/>
    </xf>
    <xf numFmtId="4" fontId="5" fillId="4" borderId="0" xfId="0" applyNumberFormat="1" applyFont="1" applyFill="1" applyBorder="1">
      <alignment vertical="center"/>
    </xf>
    <xf numFmtId="4" fontId="0" fillId="4" borderId="17" xfId="0" applyNumberFormat="1" applyFont="1" applyFill="1" applyBorder="1">
      <alignment vertical="center"/>
    </xf>
    <xf numFmtId="4" fontId="5" fillId="4" borderId="32" xfId="0" applyNumberFormat="1" applyFont="1" applyFill="1" applyBorder="1">
      <alignment vertical="center"/>
    </xf>
    <xf numFmtId="4" fontId="5" fillId="6" borderId="2" xfId="0" applyNumberFormat="1" applyFont="1" applyFill="1" applyBorder="1">
      <alignment vertical="center"/>
    </xf>
    <xf numFmtId="4" fontId="5" fillId="4" borderId="33" xfId="0" applyNumberFormat="1" applyFont="1" applyFill="1" applyBorder="1">
      <alignment vertical="center"/>
    </xf>
    <xf numFmtId="4" fontId="0" fillId="4" borderId="6" xfId="0" applyNumberFormat="1" applyFont="1" applyFill="1" applyBorder="1">
      <alignment vertical="center"/>
    </xf>
    <xf numFmtId="4" fontId="2" fillId="2" borderId="27" xfId="0" applyNumberFormat="1" applyFont="1" applyFill="1" applyBorder="1">
      <alignment vertical="center"/>
    </xf>
    <xf numFmtId="0" fontId="0" fillId="0" borderId="29" xfId="0" applyBorder="1">
      <alignment vertical="center"/>
    </xf>
    <xf numFmtId="0" fontId="5" fillId="6" borderId="2" xfId="0" applyFont="1" applyFill="1" applyBorder="1">
      <alignment vertical="center"/>
    </xf>
    <xf numFmtId="0" fontId="5" fillId="6" borderId="19" xfId="0" applyNumberFormat="1" applyFont="1" applyFill="1" applyBorder="1">
      <alignment vertical="center"/>
    </xf>
    <xf numFmtId="0" fontId="5" fillId="6" borderId="2" xfId="0" applyNumberFormat="1" applyFont="1" applyFill="1" applyBorder="1">
      <alignment vertical="center"/>
    </xf>
    <xf numFmtId="4" fontId="0" fillId="6" borderId="4" xfId="0" applyNumberFormat="1" applyFill="1" applyBorder="1">
      <alignment vertical="center"/>
    </xf>
    <xf numFmtId="4" fontId="5" fillId="6" borderId="7" xfId="0" applyNumberFormat="1" applyFont="1" applyFill="1" applyBorder="1">
      <alignment vertical="center"/>
    </xf>
    <xf numFmtId="0" fontId="0" fillId="6" borderId="1" xfId="0" applyFont="1" applyFill="1" applyBorder="1">
      <alignment vertical="center"/>
    </xf>
    <xf numFmtId="0" fontId="0" fillId="6" borderId="20" xfId="0" applyNumberFormat="1" applyFont="1" applyFill="1" applyBorder="1">
      <alignment vertical="center"/>
    </xf>
    <xf numFmtId="0" fontId="0" fillId="6" borderId="1" xfId="0" applyNumberFormat="1" applyFont="1" applyFill="1" applyBorder="1">
      <alignment vertical="center"/>
    </xf>
    <xf numFmtId="0" fontId="0" fillId="6" borderId="6" xfId="0" applyFont="1" applyFill="1" applyBorder="1">
      <alignment vertical="center"/>
    </xf>
    <xf numFmtId="0" fontId="0" fillId="6" borderId="21" xfId="0" applyNumberFormat="1" applyFont="1" applyFill="1" applyBorder="1">
      <alignment vertical="center"/>
    </xf>
    <xf numFmtId="0" fontId="0" fillId="6" borderId="6" xfId="0" applyNumberFormat="1" applyFont="1" applyFill="1" applyBorder="1">
      <alignment vertical="center"/>
    </xf>
    <xf numFmtId="4" fontId="0" fillId="6" borderId="11" xfId="0" applyNumberFormat="1" applyFill="1" applyBorder="1">
      <alignment vertical="center"/>
    </xf>
    <xf numFmtId="10" fontId="0" fillId="0" borderId="0" xfId="0" applyNumberFormat="1">
      <alignment vertical="center"/>
    </xf>
    <xf numFmtId="164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49" fontId="0" fillId="0" borderId="0" xfId="0" applyNumberFormat="1">
      <alignment vertical="center"/>
    </xf>
    <xf numFmtId="165" fontId="0" fillId="0" borderId="0" xfId="0" applyNumberFormat="1">
      <alignment vertical="center"/>
    </xf>
    <xf numFmtId="0" fontId="0" fillId="0" borderId="0" xfId="0" applyBorder="1">
      <alignment vertical="center"/>
    </xf>
    <xf numFmtId="4" fontId="0" fillId="0" borderId="0" xfId="0" applyNumberFormat="1" applyBorder="1">
      <alignment vertical="center"/>
    </xf>
    <xf numFmtId="166" fontId="0" fillId="0" borderId="0" xfId="0" applyNumberFormat="1" applyBorder="1">
      <alignment vertical="center"/>
    </xf>
    <xf numFmtId="4" fontId="5" fillId="6" borderId="19" xfId="0" applyNumberFormat="1" applyFont="1" applyFill="1" applyBorder="1">
      <alignment vertical="center"/>
    </xf>
    <xf numFmtId="4" fontId="0" fillId="6" borderId="32" xfId="0" applyNumberFormat="1" applyFill="1" applyBorder="1">
      <alignment vertical="center"/>
    </xf>
    <xf numFmtId="4" fontId="5" fillId="6" borderId="16" xfId="0" applyNumberFormat="1" applyFont="1" applyFill="1" applyBorder="1">
      <alignment vertical="center"/>
    </xf>
    <xf numFmtId="4" fontId="0" fillId="6" borderId="36" xfId="0" applyNumberFormat="1" applyFill="1" applyBorder="1">
      <alignment vertical="center"/>
    </xf>
    <xf numFmtId="2" fontId="0" fillId="0" borderId="0" xfId="0" applyNumberFormat="1">
      <alignment vertical="center"/>
    </xf>
    <xf numFmtId="4" fontId="0" fillId="0" borderId="32" xfId="0" applyNumberFormat="1" applyBorder="1">
      <alignment vertical="center"/>
    </xf>
    <xf numFmtId="4" fontId="5" fillId="0" borderId="29" xfId="0" applyNumberFormat="1" applyFont="1" applyFill="1" applyBorder="1">
      <alignment vertical="center"/>
    </xf>
    <xf numFmtId="4" fontId="5" fillId="0" borderId="32" xfId="0" applyNumberFormat="1" applyFont="1" applyFill="1" applyBorder="1">
      <alignment vertical="center"/>
    </xf>
    <xf numFmtId="4" fontId="5" fillId="0" borderId="4" xfId="0" applyNumberFormat="1" applyFont="1" applyFill="1" applyBorder="1">
      <alignment vertical="center"/>
    </xf>
    <xf numFmtId="4" fontId="5" fillId="0" borderId="2" xfId="0" applyNumberFormat="1" applyFont="1" applyFill="1" applyBorder="1">
      <alignment vertical="center"/>
    </xf>
    <xf numFmtId="4" fontId="5" fillId="0" borderId="7" xfId="0" applyNumberFormat="1" applyFont="1" applyFill="1" applyBorder="1">
      <alignment vertical="center"/>
    </xf>
    <xf numFmtId="4" fontId="0" fillId="0" borderId="30" xfId="0" applyNumberFormat="1" applyFill="1" applyBorder="1">
      <alignment vertical="center"/>
    </xf>
    <xf numFmtId="4" fontId="0" fillId="0" borderId="1" xfId="0" applyNumberFormat="1" applyFill="1" applyBorder="1">
      <alignment vertical="center"/>
    </xf>
    <xf numFmtId="4" fontId="0" fillId="0" borderId="5" xfId="0" applyNumberFormat="1" applyFill="1" applyBorder="1">
      <alignment vertical="center"/>
    </xf>
    <xf numFmtId="4" fontId="0" fillId="0" borderId="8" xfId="0" applyNumberFormat="1" applyFill="1" applyBorder="1">
      <alignment vertical="center"/>
    </xf>
    <xf numFmtId="4" fontId="0" fillId="0" borderId="30" xfId="0" applyNumberFormat="1" applyFont="1" applyFill="1" applyBorder="1">
      <alignment vertical="center"/>
    </xf>
    <xf numFmtId="4" fontId="0" fillId="0" borderId="1" xfId="0" applyNumberFormat="1" applyFont="1" applyFill="1" applyBorder="1">
      <alignment vertical="center"/>
    </xf>
    <xf numFmtId="4" fontId="0" fillId="0" borderId="5" xfId="0" applyNumberFormat="1" applyFont="1" applyFill="1" applyBorder="1">
      <alignment vertical="center"/>
    </xf>
    <xf numFmtId="4" fontId="0" fillId="0" borderId="8" xfId="0" applyNumberFormat="1" applyFont="1" applyFill="1" applyBorder="1">
      <alignment vertical="center"/>
    </xf>
    <xf numFmtId="4" fontId="0" fillId="0" borderId="31" xfId="0" applyNumberFormat="1" applyFont="1" applyFill="1" applyBorder="1">
      <alignment vertical="center"/>
    </xf>
    <xf numFmtId="4" fontId="0" fillId="0" borderId="11" xfId="0" applyNumberFormat="1" applyFont="1" applyFill="1" applyBorder="1">
      <alignment vertical="center"/>
    </xf>
    <xf numFmtId="4" fontId="0" fillId="0" borderId="12" xfId="0" applyNumberFormat="1" applyFont="1" applyFill="1" applyBorder="1">
      <alignment vertical="center"/>
    </xf>
    <xf numFmtId="4" fontId="0" fillId="0" borderId="13" xfId="0" applyNumberFormat="1" applyFont="1" applyFill="1" applyBorder="1">
      <alignment vertical="center"/>
    </xf>
    <xf numFmtId="4" fontId="0" fillId="6" borderId="35" xfId="0" applyNumberFormat="1" applyFill="1" applyBorder="1">
      <alignment vertical="center"/>
    </xf>
    <xf numFmtId="4" fontId="0" fillId="6" borderId="39" xfId="0" applyNumberFormat="1" applyFill="1" applyBorder="1">
      <alignment vertical="center"/>
    </xf>
    <xf numFmtId="4" fontId="0" fillId="6" borderId="40" xfId="0" applyNumberFormat="1" applyFill="1" applyBorder="1">
      <alignment vertical="center"/>
    </xf>
    <xf numFmtId="10" fontId="0" fillId="6" borderId="41" xfId="0" applyNumberFormat="1" applyFill="1" applyBorder="1">
      <alignment vertical="center"/>
    </xf>
    <xf numFmtId="10" fontId="0" fillId="6" borderId="7" xfId="0" applyNumberFormat="1" applyFill="1" applyBorder="1">
      <alignment vertical="center"/>
    </xf>
    <xf numFmtId="0" fontId="1" fillId="4" borderId="14" xfId="0" applyFont="1" applyFill="1" applyBorder="1" applyAlignment="1">
      <alignment horizontal="center" vertical="center" wrapText="1"/>
    </xf>
    <xf numFmtId="0" fontId="1" fillId="7" borderId="10" xfId="0" applyFont="1" applyFill="1" applyBorder="1" applyAlignment="1">
      <alignment horizontal="center" vertical="center" wrapText="1"/>
    </xf>
    <xf numFmtId="0" fontId="1" fillId="7" borderId="9" xfId="0" applyFont="1" applyFill="1" applyBorder="1" applyAlignment="1">
      <alignment horizontal="center" vertical="center" wrapText="1"/>
    </xf>
    <xf numFmtId="0" fontId="1" fillId="4" borderId="15" xfId="0" applyFont="1" applyFill="1" applyBorder="1" applyAlignment="1">
      <alignment horizontal="center" vertical="center" wrapText="1"/>
    </xf>
    <xf numFmtId="4" fontId="0" fillId="6" borderId="41" xfId="0" applyNumberFormat="1" applyFill="1" applyBorder="1">
      <alignment vertical="center"/>
    </xf>
    <xf numFmtId="4" fontId="0" fillId="0" borderId="36" xfId="0" applyNumberFormat="1" applyBorder="1">
      <alignment vertical="center"/>
    </xf>
    <xf numFmtId="4" fontId="0" fillId="0" borderId="41" xfId="0" applyNumberFormat="1" applyBorder="1">
      <alignment vertical="center"/>
    </xf>
    <xf numFmtId="4" fontId="0" fillId="6" borderId="12" xfId="0" applyNumberFormat="1" applyFill="1" applyBorder="1">
      <alignment vertical="center"/>
    </xf>
    <xf numFmtId="4" fontId="0" fillId="6" borderId="13" xfId="0" applyNumberFormat="1" applyFill="1" applyBorder="1">
      <alignment vertical="center"/>
    </xf>
    <xf numFmtId="0" fontId="1" fillId="13" borderId="10" xfId="0" applyFont="1" applyFill="1" applyBorder="1" applyAlignment="1">
      <alignment horizontal="center" vertical="center" wrapText="1"/>
    </xf>
    <xf numFmtId="0" fontId="1" fillId="13" borderId="3" xfId="0" applyFont="1" applyFill="1" applyBorder="1" applyAlignment="1">
      <alignment horizontal="center" vertical="center" wrapText="1"/>
    </xf>
    <xf numFmtId="0" fontId="1" fillId="13" borderId="9" xfId="0" applyFont="1" applyFill="1" applyBorder="1" applyAlignment="1">
      <alignment horizontal="center" vertical="center" wrapText="1"/>
    </xf>
    <xf numFmtId="0" fontId="1" fillId="13" borderId="14" xfId="0" applyFont="1" applyFill="1" applyBorder="1" applyAlignment="1">
      <alignment horizontal="center" vertical="center" wrapText="1"/>
    </xf>
    <xf numFmtId="0" fontId="1" fillId="8" borderId="34" xfId="0" applyFont="1" applyFill="1" applyBorder="1" applyAlignment="1">
      <alignment horizontal="center" vertical="center" wrapText="1"/>
    </xf>
    <xf numFmtId="0" fontId="1" fillId="8" borderId="3" xfId="0" applyFont="1" applyFill="1" applyBorder="1" applyAlignment="1">
      <alignment horizontal="center" vertical="center" wrapText="1"/>
    </xf>
    <xf numFmtId="0" fontId="1" fillId="8" borderId="38" xfId="0" applyFont="1" applyFill="1" applyBorder="1" applyAlignment="1">
      <alignment horizontal="center" vertical="center" wrapText="1"/>
    </xf>
    <xf numFmtId="0" fontId="1" fillId="8" borderId="10" xfId="0" applyFont="1" applyFill="1" applyBorder="1" applyAlignment="1">
      <alignment horizontal="center" vertical="center" wrapText="1"/>
    </xf>
    <xf numFmtId="0" fontId="1" fillId="8" borderId="9" xfId="0" applyFont="1" applyFill="1" applyBorder="1" applyAlignment="1">
      <alignment horizontal="center" vertical="center" wrapText="1"/>
    </xf>
    <xf numFmtId="4" fontId="2" fillId="7" borderId="34" xfId="0" applyNumberFormat="1" applyFont="1" applyFill="1" applyBorder="1">
      <alignment vertical="center"/>
    </xf>
    <xf numFmtId="10" fontId="2" fillId="7" borderId="9" xfId="0" applyNumberFormat="1" applyFont="1" applyFill="1" applyBorder="1">
      <alignment vertical="center"/>
    </xf>
    <xf numFmtId="4" fontId="2" fillId="4" borderId="14" xfId="0" applyNumberFormat="1" applyFont="1" applyFill="1" applyBorder="1">
      <alignment vertical="center"/>
    </xf>
    <xf numFmtId="4" fontId="2" fillId="4" borderId="3" xfId="0" applyNumberFormat="1" applyFont="1" applyFill="1" applyBorder="1">
      <alignment vertical="center"/>
    </xf>
    <xf numFmtId="4" fontId="2" fillId="4" borderId="9" xfId="0" applyNumberFormat="1" applyFont="1" applyFill="1" applyBorder="1">
      <alignment vertical="center"/>
    </xf>
    <xf numFmtId="4" fontId="2" fillId="4" borderId="15" xfId="0" applyNumberFormat="1" applyFont="1" applyFill="1" applyBorder="1">
      <alignment vertical="center"/>
    </xf>
    <xf numFmtId="4" fontId="1" fillId="13" borderId="3" xfId="0" applyNumberFormat="1" applyFont="1" applyFill="1" applyBorder="1">
      <alignment vertical="center"/>
    </xf>
    <xf numFmtId="4" fontId="1" fillId="13" borderId="38" xfId="0" applyNumberFormat="1" applyFont="1" applyFill="1" applyBorder="1">
      <alignment vertical="center"/>
    </xf>
    <xf numFmtId="4" fontId="2" fillId="13" borderId="27" xfId="0" applyNumberFormat="1" applyFont="1" applyFill="1" applyBorder="1">
      <alignment vertical="center"/>
    </xf>
    <xf numFmtId="4" fontId="2" fillId="13" borderId="28" xfId="0" applyNumberFormat="1" applyFont="1" applyFill="1" applyBorder="1">
      <alignment vertical="center"/>
    </xf>
    <xf numFmtId="4" fontId="2" fillId="13" borderId="10" xfId="0" applyNumberFormat="1" applyFont="1" applyFill="1" applyBorder="1">
      <alignment vertical="center"/>
    </xf>
    <xf numFmtId="4" fontId="2" fillId="13" borderId="3" xfId="0" applyNumberFormat="1" applyFont="1" applyFill="1" applyBorder="1">
      <alignment vertical="center"/>
    </xf>
    <xf numFmtId="4" fontId="2" fillId="13" borderId="9" xfId="0" applyNumberFormat="1" applyFont="1" applyFill="1" applyBorder="1">
      <alignment vertical="center"/>
    </xf>
    <xf numFmtId="4" fontId="2" fillId="13" borderId="14" xfId="0" applyNumberFormat="1" applyFont="1" applyFill="1" applyBorder="1">
      <alignment vertical="center"/>
    </xf>
    <xf numFmtId="4" fontId="1" fillId="14" borderId="34" xfId="0" applyNumberFormat="1" applyFont="1" applyFill="1" applyBorder="1">
      <alignment vertical="center"/>
    </xf>
    <xf numFmtId="4" fontId="1" fillId="14" borderId="28" xfId="0" applyNumberFormat="1" applyFont="1" applyFill="1" applyBorder="1">
      <alignment vertical="center"/>
    </xf>
    <xf numFmtId="4" fontId="1" fillId="14" borderId="38" xfId="0" applyNumberFormat="1" applyFont="1" applyFill="1" applyBorder="1">
      <alignment vertical="center"/>
    </xf>
    <xf numFmtId="165" fontId="1" fillId="0" borderId="0" xfId="0" applyNumberFormat="1" applyFont="1">
      <alignment vertical="center"/>
    </xf>
    <xf numFmtId="4" fontId="5" fillId="6" borderId="1" xfId="0" applyNumberFormat="1" applyFont="1" applyFill="1" applyBorder="1">
      <alignment vertical="center"/>
    </xf>
    <xf numFmtId="4" fontId="5" fillId="6" borderId="17" xfId="0" applyNumberFormat="1" applyFont="1" applyFill="1" applyBorder="1">
      <alignment vertical="center"/>
    </xf>
    <xf numFmtId="4" fontId="5" fillId="6" borderId="4" xfId="0" applyNumberFormat="1" applyFont="1" applyFill="1" applyBorder="1">
      <alignment vertical="center"/>
    </xf>
    <xf numFmtId="4" fontId="5" fillId="6" borderId="5" xfId="0" applyNumberFormat="1" applyFont="1" applyFill="1" applyBorder="1">
      <alignment vertical="center"/>
    </xf>
    <xf numFmtId="4" fontId="1" fillId="13" borderId="10" xfId="0" applyNumberFormat="1" applyFont="1" applyFill="1" applyBorder="1">
      <alignment vertical="center"/>
    </xf>
    <xf numFmtId="4" fontId="0" fillId="0" borderId="44" xfId="0" applyNumberFormat="1" applyBorder="1">
      <alignment vertical="center"/>
    </xf>
    <xf numFmtId="4" fontId="0" fillId="0" borderId="17" xfId="0" applyNumberFormat="1" applyBorder="1">
      <alignment vertical="center"/>
    </xf>
    <xf numFmtId="0" fontId="1" fillId="8" borderId="15" xfId="0" applyFont="1" applyFill="1" applyBorder="1" applyAlignment="1">
      <alignment horizontal="center" vertical="center" wrapText="1"/>
    </xf>
    <xf numFmtId="4" fontId="0" fillId="6" borderId="43" xfId="0" applyNumberFormat="1" applyFill="1" applyBorder="1">
      <alignment vertical="center"/>
    </xf>
    <xf numFmtId="4" fontId="0" fillId="6" borderId="6" xfId="0" applyNumberFormat="1" applyFill="1" applyBorder="1">
      <alignment vertical="center"/>
    </xf>
    <xf numFmtId="4" fontId="0" fillId="6" borderId="44" xfId="0" applyNumberFormat="1" applyFill="1" applyBorder="1">
      <alignment vertical="center"/>
    </xf>
    <xf numFmtId="4" fontId="0" fillId="6" borderId="17" xfId="0" applyNumberFormat="1" applyFill="1" applyBorder="1">
      <alignment vertical="center"/>
    </xf>
    <xf numFmtId="4" fontId="2" fillId="4" borderId="10" xfId="0" applyNumberFormat="1" applyFont="1" applyFill="1" applyBorder="1">
      <alignment vertical="center"/>
    </xf>
    <xf numFmtId="167" fontId="0" fillId="0" borderId="0" xfId="0" applyNumberFormat="1">
      <alignment vertical="center"/>
    </xf>
    <xf numFmtId="4" fontId="1" fillId="0" borderId="0" xfId="0" applyNumberFormat="1" applyFont="1">
      <alignment vertical="center"/>
    </xf>
    <xf numFmtId="0" fontId="0" fillId="0" borderId="0" xfId="0" applyAlignment="1">
      <alignment horizontal="right" vertical="center" wrapText="1"/>
    </xf>
    <xf numFmtId="0" fontId="0" fillId="0" borderId="0" xfId="0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4" fontId="0" fillId="6" borderId="45" xfId="0" applyNumberFormat="1" applyFill="1" applyBorder="1">
      <alignment vertical="center"/>
    </xf>
    <xf numFmtId="4" fontId="5" fillId="6" borderId="46" xfId="0" applyNumberFormat="1" applyFont="1" applyFill="1" applyBorder="1">
      <alignment vertical="center"/>
    </xf>
    <xf numFmtId="4" fontId="5" fillId="6" borderId="47" xfId="0" applyNumberFormat="1" applyFont="1" applyFill="1" applyBorder="1">
      <alignment vertical="center"/>
    </xf>
    <xf numFmtId="4" fontId="5" fillId="6" borderId="48" xfId="0" applyNumberFormat="1" applyFont="1" applyFill="1" applyBorder="1">
      <alignment vertical="center"/>
    </xf>
    <xf numFmtId="4" fontId="5" fillId="6" borderId="49" xfId="0" applyNumberFormat="1" applyFont="1" applyFill="1" applyBorder="1">
      <alignment vertical="center"/>
    </xf>
    <xf numFmtId="4" fontId="5" fillId="6" borderId="50" xfId="0" applyNumberFormat="1" applyFont="1" applyFill="1" applyBorder="1">
      <alignment vertical="center"/>
    </xf>
    <xf numFmtId="4" fontId="5" fillId="6" borderId="11" xfId="0" applyNumberFormat="1" applyFont="1" applyFill="1" applyBorder="1">
      <alignment vertical="center"/>
    </xf>
    <xf numFmtId="4" fontId="5" fillId="6" borderId="12" xfId="0" applyNumberFormat="1" applyFont="1" applyFill="1" applyBorder="1">
      <alignment vertical="center"/>
    </xf>
    <xf numFmtId="4" fontId="5" fillId="6" borderId="45" xfId="0" applyNumberFormat="1" applyFont="1" applyFill="1" applyBorder="1">
      <alignment vertical="center"/>
    </xf>
    <xf numFmtId="4" fontId="0" fillId="0" borderId="45" xfId="0" applyNumberFormat="1" applyBorder="1">
      <alignment vertical="center"/>
    </xf>
    <xf numFmtId="4" fontId="2" fillId="4" borderId="34" xfId="0" applyNumberFormat="1" applyFont="1" applyFill="1" applyBorder="1">
      <alignment vertical="center"/>
    </xf>
    <xf numFmtId="4" fontId="1" fillId="14" borderId="10" xfId="0" applyNumberFormat="1" applyFont="1" applyFill="1" applyBorder="1">
      <alignment vertical="center"/>
    </xf>
    <xf numFmtId="4" fontId="1" fillId="14" borderId="3" xfId="0" applyNumberFormat="1" applyFont="1" applyFill="1" applyBorder="1">
      <alignment vertical="center"/>
    </xf>
    <xf numFmtId="4" fontId="1" fillId="14" borderId="9" xfId="0" applyNumberFormat="1" applyFont="1" applyFill="1" applyBorder="1">
      <alignment vertical="center"/>
    </xf>
    <xf numFmtId="4" fontId="1" fillId="14" borderId="27" xfId="0" applyNumberFormat="1" applyFont="1" applyFill="1" applyBorder="1">
      <alignment vertical="center"/>
    </xf>
    <xf numFmtId="0" fontId="1" fillId="6" borderId="34" xfId="0" applyFont="1" applyFill="1" applyBorder="1" applyAlignment="1">
      <alignment horizontal="center" vertical="center"/>
    </xf>
    <xf numFmtId="0" fontId="1" fillId="6" borderId="28" xfId="0" applyFont="1" applyFill="1" applyBorder="1" applyAlignment="1">
      <alignment horizontal="center" vertical="center"/>
    </xf>
    <xf numFmtId="0" fontId="7" fillId="10" borderId="34" xfId="0" applyFont="1" applyFill="1" applyBorder="1" applyAlignment="1">
      <alignment horizontal="center" vertical="center"/>
    </xf>
    <xf numFmtId="0" fontId="7" fillId="10" borderId="38" xfId="0" applyFont="1" applyFill="1" applyBorder="1" applyAlignment="1">
      <alignment horizontal="center" vertical="center"/>
    </xf>
    <xf numFmtId="0" fontId="7" fillId="12" borderId="34" xfId="0" applyFont="1" applyFill="1" applyBorder="1" applyAlignment="1">
      <alignment horizontal="center" vertical="center"/>
    </xf>
    <xf numFmtId="0" fontId="7" fillId="12" borderId="28" xfId="0" applyFont="1" applyFill="1" applyBorder="1" applyAlignment="1">
      <alignment horizontal="center" vertical="center"/>
    </xf>
    <xf numFmtId="0" fontId="7" fillId="12" borderId="38" xfId="0" applyFont="1" applyFill="1" applyBorder="1" applyAlignment="1">
      <alignment horizontal="center" vertical="center"/>
    </xf>
    <xf numFmtId="0" fontId="7" fillId="9" borderId="34" xfId="0" applyFont="1" applyFill="1" applyBorder="1" applyAlignment="1">
      <alignment horizontal="center" vertical="center"/>
    </xf>
    <xf numFmtId="0" fontId="7" fillId="9" borderId="28" xfId="0" applyFont="1" applyFill="1" applyBorder="1" applyAlignment="1">
      <alignment horizontal="center" vertical="center"/>
    </xf>
    <xf numFmtId="0" fontId="7" fillId="9" borderId="38" xfId="0" applyFont="1" applyFill="1" applyBorder="1" applyAlignment="1">
      <alignment horizontal="center" vertical="center"/>
    </xf>
    <xf numFmtId="0" fontId="7" fillId="11" borderId="42" xfId="0" applyFont="1" applyFill="1" applyBorder="1" applyAlignment="1">
      <alignment horizontal="center" vertical="center"/>
    </xf>
    <xf numFmtId="0" fontId="7" fillId="11" borderId="37" xfId="0" applyFont="1" applyFill="1" applyBorder="1" applyAlignment="1">
      <alignment horizontal="center" vertical="center"/>
    </xf>
    <xf numFmtId="0" fontId="7" fillId="11" borderId="51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</cellXfs>
  <cellStyles count="2">
    <cellStyle name="Normal 2" xfId="1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Relationship Id="rId14" Type="http://schemas.openxmlformats.org/officeDocument/2006/relationships/customXml" Target="../customXml/item5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7"/>
  <sheetViews>
    <sheetView zoomScaleNormal="100" workbookViewId="0">
      <selection activeCell="G33" sqref="G33"/>
    </sheetView>
  </sheetViews>
  <sheetFormatPr defaultRowHeight="12.75" customHeight="1" x14ac:dyDescent="0.25"/>
  <cols>
    <col min="3" max="3" width="21.81640625" bestFit="1" customWidth="1"/>
    <col min="4" max="4" width="12.26953125" bestFit="1" customWidth="1"/>
    <col min="5" max="5" width="55.1796875" bestFit="1" customWidth="1"/>
    <col min="6" max="6" width="14.7265625" customWidth="1"/>
    <col min="7" max="8" width="17.81640625" bestFit="1" customWidth="1"/>
    <col min="9" max="11" width="16.7265625" bestFit="1" customWidth="1"/>
    <col min="12" max="14" width="15.7265625" bestFit="1" customWidth="1"/>
    <col min="15" max="15" width="14.7265625" bestFit="1" customWidth="1"/>
    <col min="16" max="17" width="16.7265625" bestFit="1" customWidth="1"/>
    <col min="18" max="18" width="15.7265625" bestFit="1" customWidth="1"/>
    <col min="19" max="19" width="19.26953125" customWidth="1"/>
  </cols>
  <sheetData>
    <row r="1" spans="1:18" ht="70.5" customHeight="1" thickBot="1" x14ac:dyDescent="0.3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33" t="s">
        <v>5</v>
      </c>
      <c r="G1" s="37" t="s">
        <v>6</v>
      </c>
      <c r="H1" s="9" t="s">
        <v>7</v>
      </c>
      <c r="I1" s="15" t="s">
        <v>8</v>
      </c>
      <c r="J1" s="16" t="s">
        <v>9</v>
      </c>
      <c r="K1" s="17" t="s">
        <v>10</v>
      </c>
      <c r="L1" s="18" t="s">
        <v>11</v>
      </c>
      <c r="M1" s="19" t="s">
        <v>12</v>
      </c>
      <c r="N1" s="20" t="s">
        <v>13</v>
      </c>
      <c r="O1" s="21" t="s">
        <v>14</v>
      </c>
      <c r="P1" s="22" t="s">
        <v>15</v>
      </c>
      <c r="Q1" s="23" t="s">
        <v>16</v>
      </c>
      <c r="R1" s="51" t="s">
        <v>17</v>
      </c>
    </row>
    <row r="2" spans="1:18" ht="12.75" customHeight="1" x14ac:dyDescent="0.25">
      <c r="A2" s="5">
        <v>1</v>
      </c>
      <c r="B2" s="47">
        <v>5781</v>
      </c>
      <c r="C2" s="5" t="s">
        <v>18</v>
      </c>
      <c r="D2" s="6">
        <v>767150</v>
      </c>
      <c r="E2" s="5" t="s">
        <v>19</v>
      </c>
      <c r="F2" s="34" t="s">
        <v>20</v>
      </c>
      <c r="G2" s="10">
        <v>7054021.0099999998</v>
      </c>
      <c r="H2" s="7">
        <v>6348618.9100000001</v>
      </c>
      <c r="I2" s="13">
        <v>705402.1</v>
      </c>
      <c r="J2" s="10">
        <v>5374492.2000000002</v>
      </c>
      <c r="K2" s="7">
        <v>4837042.9800000004</v>
      </c>
      <c r="L2" s="13">
        <v>537449.22</v>
      </c>
      <c r="M2" s="10">
        <v>268724.61</v>
      </c>
      <c r="N2" s="7">
        <v>241852.15</v>
      </c>
      <c r="O2" s="13">
        <v>26872.46</v>
      </c>
      <c r="P2" s="10">
        <v>1410804.2</v>
      </c>
      <c r="Q2" s="7">
        <v>1269723.78</v>
      </c>
      <c r="R2" s="13">
        <v>141080.42000000001</v>
      </c>
    </row>
    <row r="3" spans="1:18" ht="12.75" customHeight="1" x14ac:dyDescent="0.25">
      <c r="A3" s="1">
        <v>2</v>
      </c>
      <c r="B3" s="48">
        <v>5780</v>
      </c>
      <c r="C3" s="1" t="s">
        <v>21</v>
      </c>
      <c r="D3" s="2">
        <v>765225</v>
      </c>
      <c r="E3" s="1" t="s">
        <v>22</v>
      </c>
      <c r="F3" s="35" t="s">
        <v>23</v>
      </c>
      <c r="G3" s="11">
        <v>7406722.0599999996</v>
      </c>
      <c r="H3" s="3">
        <v>6666049.8600000003</v>
      </c>
      <c r="I3" s="14">
        <v>740672.2</v>
      </c>
      <c r="J3" s="11">
        <v>5643216.8099999996</v>
      </c>
      <c r="K3" s="3">
        <v>5078895.13</v>
      </c>
      <c r="L3" s="14">
        <v>564321.68000000005</v>
      </c>
      <c r="M3" s="11">
        <v>282160.84000000003</v>
      </c>
      <c r="N3" s="3">
        <v>253944.76</v>
      </c>
      <c r="O3" s="14">
        <v>28216.080000000002</v>
      </c>
      <c r="P3" s="11">
        <v>1481344.41</v>
      </c>
      <c r="Q3" s="3">
        <v>1333209.97</v>
      </c>
      <c r="R3" s="14">
        <v>148134.44</v>
      </c>
    </row>
    <row r="4" spans="1:18" ht="12.75" customHeight="1" x14ac:dyDescent="0.25">
      <c r="A4" s="1">
        <v>3</v>
      </c>
      <c r="B4" s="48">
        <v>5779</v>
      </c>
      <c r="C4" s="1" t="s">
        <v>24</v>
      </c>
      <c r="D4" s="2">
        <v>766164</v>
      </c>
      <c r="E4" s="1" t="s">
        <v>25</v>
      </c>
      <c r="F4" s="35" t="s">
        <v>26</v>
      </c>
      <c r="G4" s="11">
        <v>10228330.460000001</v>
      </c>
      <c r="H4" s="3">
        <v>9205497.4100000001</v>
      </c>
      <c r="I4" s="14">
        <v>1022833.05</v>
      </c>
      <c r="J4" s="11">
        <v>7793013.6900000004</v>
      </c>
      <c r="K4" s="3">
        <v>7013712.3200000003</v>
      </c>
      <c r="L4" s="14">
        <v>779301.37</v>
      </c>
      <c r="M4" s="11">
        <v>389650.68</v>
      </c>
      <c r="N4" s="3">
        <v>350685.61</v>
      </c>
      <c r="O4" s="14">
        <v>38965.07</v>
      </c>
      <c r="P4" s="11">
        <v>2045666.09</v>
      </c>
      <c r="Q4" s="3">
        <v>1841099.48</v>
      </c>
      <c r="R4" s="14">
        <v>204566.61</v>
      </c>
    </row>
    <row r="5" spans="1:18" ht="12.75" customHeight="1" x14ac:dyDescent="0.25">
      <c r="A5" s="1">
        <v>4</v>
      </c>
      <c r="B5" s="48">
        <v>5778</v>
      </c>
      <c r="C5" s="1" t="s">
        <v>27</v>
      </c>
      <c r="D5" s="2">
        <v>767622</v>
      </c>
      <c r="E5" s="1" t="s">
        <v>28</v>
      </c>
      <c r="F5" s="35" t="s">
        <v>29</v>
      </c>
      <c r="G5" s="11">
        <v>8993876.8000000007</v>
      </c>
      <c r="H5" s="3">
        <v>8094489.1100000003</v>
      </c>
      <c r="I5" s="14">
        <v>899387.69</v>
      </c>
      <c r="J5" s="11">
        <v>6852477.5599999996</v>
      </c>
      <c r="K5" s="3">
        <v>6167229.7999999998</v>
      </c>
      <c r="L5" s="14">
        <v>685247.76</v>
      </c>
      <c r="M5" s="11">
        <v>342623.88</v>
      </c>
      <c r="N5" s="3">
        <v>308361.49</v>
      </c>
      <c r="O5" s="14">
        <v>34262.39</v>
      </c>
      <c r="P5" s="11">
        <v>1798775.36</v>
      </c>
      <c r="Q5" s="3">
        <v>1618897.82</v>
      </c>
      <c r="R5" s="14">
        <v>179877.54</v>
      </c>
    </row>
    <row r="6" spans="1:18" ht="12.75" customHeight="1" x14ac:dyDescent="0.25">
      <c r="A6" s="1">
        <v>5</v>
      </c>
      <c r="B6" s="48">
        <v>5777</v>
      </c>
      <c r="C6" s="1" t="s">
        <v>30</v>
      </c>
      <c r="D6" s="2">
        <v>767319</v>
      </c>
      <c r="E6" s="1" t="s">
        <v>31</v>
      </c>
      <c r="F6" s="35" t="s">
        <v>32</v>
      </c>
      <c r="G6" s="11">
        <v>9346577.8499999996</v>
      </c>
      <c r="H6" s="3">
        <v>8411920.0600000005</v>
      </c>
      <c r="I6" s="14">
        <v>934657.79</v>
      </c>
      <c r="J6" s="11">
        <v>7121202.1699999999</v>
      </c>
      <c r="K6" s="3">
        <v>6409081.9500000002</v>
      </c>
      <c r="L6" s="14">
        <v>712120.22</v>
      </c>
      <c r="M6" s="11">
        <v>356060.11</v>
      </c>
      <c r="N6" s="3">
        <v>320454.09999999998</v>
      </c>
      <c r="O6" s="14">
        <v>35606.01</v>
      </c>
      <c r="P6" s="11">
        <v>1869315.57</v>
      </c>
      <c r="Q6" s="3">
        <v>1682384.01</v>
      </c>
      <c r="R6" s="14">
        <v>186931.56</v>
      </c>
    </row>
    <row r="7" spans="1:18" ht="12.75" customHeight="1" x14ac:dyDescent="0.25">
      <c r="A7" s="1">
        <v>6</v>
      </c>
      <c r="B7" s="48">
        <v>5776</v>
      </c>
      <c r="C7" s="1" t="s">
        <v>33</v>
      </c>
      <c r="D7" s="2">
        <v>765192</v>
      </c>
      <c r="E7" s="4" t="s">
        <v>34</v>
      </c>
      <c r="F7" s="35" t="s">
        <v>35</v>
      </c>
      <c r="G7" s="11">
        <v>7406722.0599999996</v>
      </c>
      <c r="H7" s="3">
        <v>6666049.8600000003</v>
      </c>
      <c r="I7" s="14">
        <v>740672.2</v>
      </c>
      <c r="J7" s="11">
        <v>5643216.8099999996</v>
      </c>
      <c r="K7" s="3">
        <v>5078895.13</v>
      </c>
      <c r="L7" s="14">
        <v>564321.68000000005</v>
      </c>
      <c r="M7" s="11">
        <v>282160.84000000003</v>
      </c>
      <c r="N7" s="3">
        <v>253944.76</v>
      </c>
      <c r="O7" s="14">
        <v>28216.080000000002</v>
      </c>
      <c r="P7" s="11">
        <v>1481344.41</v>
      </c>
      <c r="Q7" s="3">
        <v>1333209.97</v>
      </c>
      <c r="R7" s="14">
        <v>148134.44</v>
      </c>
    </row>
    <row r="8" spans="1:18" ht="12.75" customHeight="1" x14ac:dyDescent="0.25">
      <c r="A8" s="1">
        <v>7</v>
      </c>
      <c r="B8" s="48">
        <v>5775</v>
      </c>
      <c r="C8" s="1" t="s">
        <v>36</v>
      </c>
      <c r="D8" s="2">
        <v>765036</v>
      </c>
      <c r="E8" s="1" t="s">
        <v>37</v>
      </c>
      <c r="F8" s="35" t="s">
        <v>38</v>
      </c>
      <c r="G8" s="11">
        <v>12274838.1</v>
      </c>
      <c r="H8" s="3">
        <v>11047354.289999999</v>
      </c>
      <c r="I8" s="14">
        <v>1227483.81</v>
      </c>
      <c r="J8" s="11">
        <v>9352257.5999999996</v>
      </c>
      <c r="K8" s="3">
        <v>8417031.8399999999</v>
      </c>
      <c r="L8" s="14">
        <v>935225.76</v>
      </c>
      <c r="M8" s="11">
        <v>467612.88</v>
      </c>
      <c r="N8" s="3">
        <v>420851.59</v>
      </c>
      <c r="O8" s="14">
        <v>46761.29</v>
      </c>
      <c r="P8" s="11">
        <v>2454967.62</v>
      </c>
      <c r="Q8" s="3">
        <v>2209470.86</v>
      </c>
      <c r="R8" s="14">
        <v>245496.76</v>
      </c>
    </row>
    <row r="9" spans="1:18" ht="12.75" customHeight="1" x14ac:dyDescent="0.25">
      <c r="A9" s="1">
        <v>8</v>
      </c>
      <c r="B9" s="48">
        <v>5774</v>
      </c>
      <c r="C9" s="1" t="s">
        <v>39</v>
      </c>
      <c r="D9" s="2">
        <v>767627</v>
      </c>
      <c r="E9" s="1" t="s">
        <v>40</v>
      </c>
      <c r="F9" s="35" t="s">
        <v>41</v>
      </c>
      <c r="G9" s="11">
        <v>9819870.4800000004</v>
      </c>
      <c r="H9" s="3">
        <v>8837883.4299999997</v>
      </c>
      <c r="I9" s="14">
        <v>981987.05</v>
      </c>
      <c r="J9" s="11">
        <v>7481806.0800000001</v>
      </c>
      <c r="K9" s="3">
        <v>6733625.4699999997</v>
      </c>
      <c r="L9" s="14">
        <v>748180.61</v>
      </c>
      <c r="M9" s="11">
        <v>374090.3</v>
      </c>
      <c r="N9" s="3">
        <v>336681.27</v>
      </c>
      <c r="O9" s="14">
        <v>37409.03</v>
      </c>
      <c r="P9" s="11">
        <v>1963974.1</v>
      </c>
      <c r="Q9" s="3">
        <v>1767576.69</v>
      </c>
      <c r="R9" s="14">
        <v>196397.41</v>
      </c>
    </row>
    <row r="10" spans="1:18" ht="12.75" customHeight="1" x14ac:dyDescent="0.25">
      <c r="A10" s="1">
        <v>9</v>
      </c>
      <c r="B10" s="48">
        <v>5773</v>
      </c>
      <c r="C10" s="1" t="s">
        <v>42</v>
      </c>
      <c r="D10" s="2">
        <v>765855</v>
      </c>
      <c r="E10" s="1" t="s">
        <v>43</v>
      </c>
      <c r="F10" s="35" t="s">
        <v>44</v>
      </c>
      <c r="G10" s="11">
        <v>7364902.8600000003</v>
      </c>
      <c r="H10" s="3">
        <v>6628412.5700000003</v>
      </c>
      <c r="I10" s="14">
        <v>736490.29</v>
      </c>
      <c r="J10" s="11">
        <v>5611354.5599999996</v>
      </c>
      <c r="K10" s="3">
        <v>5050219.0999999996</v>
      </c>
      <c r="L10" s="14">
        <v>561135.46</v>
      </c>
      <c r="M10" s="11">
        <v>280567.73</v>
      </c>
      <c r="N10" s="3">
        <v>252510.96</v>
      </c>
      <c r="O10" s="14">
        <v>28056.77</v>
      </c>
      <c r="P10" s="11">
        <v>1472980.57</v>
      </c>
      <c r="Q10" s="3">
        <v>1325682.51</v>
      </c>
      <c r="R10" s="14">
        <v>147298.06</v>
      </c>
    </row>
    <row r="11" spans="1:18" ht="12.75" customHeight="1" x14ac:dyDescent="0.25">
      <c r="A11" s="1">
        <v>10</v>
      </c>
      <c r="B11" s="48">
        <v>5772</v>
      </c>
      <c r="C11" s="1" t="s">
        <v>45</v>
      </c>
      <c r="D11" s="2">
        <v>767383</v>
      </c>
      <c r="E11" s="1" t="s">
        <v>46</v>
      </c>
      <c r="F11" s="35" t="s">
        <v>47</v>
      </c>
      <c r="G11" s="11">
        <v>9995225.3100000005</v>
      </c>
      <c r="H11" s="3">
        <v>8995702.7699999996</v>
      </c>
      <c r="I11" s="14">
        <v>999522.54</v>
      </c>
      <c r="J11" s="11">
        <v>7615409.7599999998</v>
      </c>
      <c r="K11" s="3">
        <v>6853868.7800000003</v>
      </c>
      <c r="L11" s="14">
        <v>761540.98</v>
      </c>
      <c r="M11" s="11">
        <v>380770.49</v>
      </c>
      <c r="N11" s="3">
        <v>342693.44</v>
      </c>
      <c r="O11" s="14">
        <v>38077.050000000003</v>
      </c>
      <c r="P11" s="11">
        <v>1999045.06</v>
      </c>
      <c r="Q11" s="3">
        <v>1799140.55</v>
      </c>
      <c r="R11" s="14">
        <v>199904.51</v>
      </c>
    </row>
    <row r="12" spans="1:18" s="46" customFormat="1" ht="12.75" customHeight="1" x14ac:dyDescent="0.25">
      <c r="A12" s="1">
        <v>11</v>
      </c>
      <c r="B12" s="49">
        <v>5771</v>
      </c>
      <c r="C12" s="40" t="s">
        <v>48</v>
      </c>
      <c r="D12" s="41">
        <v>765237</v>
      </c>
      <c r="E12" s="40" t="s">
        <v>49</v>
      </c>
      <c r="F12" s="42" t="s">
        <v>50</v>
      </c>
      <c r="G12" s="43">
        <v>7669450.0199999996</v>
      </c>
      <c r="H12" s="44">
        <v>6902505.0199999996</v>
      </c>
      <c r="I12" s="45">
        <v>766945</v>
      </c>
      <c r="J12" s="43">
        <v>5878561.9199999999</v>
      </c>
      <c r="K12" s="44">
        <v>5290705.7300000004</v>
      </c>
      <c r="L12" s="45">
        <v>587856.18999999994</v>
      </c>
      <c r="M12" s="43">
        <v>293928.09999999998</v>
      </c>
      <c r="N12" s="44">
        <v>264535.28999999998</v>
      </c>
      <c r="O12" s="45">
        <v>29392.81</v>
      </c>
      <c r="P12" s="43">
        <v>1496960</v>
      </c>
      <c r="Q12" s="44">
        <v>1347264</v>
      </c>
      <c r="R12" s="45">
        <v>149696</v>
      </c>
    </row>
    <row r="13" spans="1:18" ht="12.75" customHeight="1" x14ac:dyDescent="0.25">
      <c r="A13" s="1">
        <v>12</v>
      </c>
      <c r="B13" s="48">
        <v>5770</v>
      </c>
      <c r="C13" s="1" t="s">
        <v>51</v>
      </c>
      <c r="D13" s="2">
        <v>766334</v>
      </c>
      <c r="E13" s="1" t="s">
        <v>52</v>
      </c>
      <c r="F13" s="35" t="s">
        <v>53</v>
      </c>
      <c r="G13" s="11">
        <v>8943096.3300000001</v>
      </c>
      <c r="H13" s="3">
        <v>8048786.6900000004</v>
      </c>
      <c r="I13" s="14">
        <v>894309.64</v>
      </c>
      <c r="J13" s="11">
        <v>6813787.6799999997</v>
      </c>
      <c r="K13" s="3">
        <v>6132408.9100000001</v>
      </c>
      <c r="L13" s="14">
        <v>681378.77</v>
      </c>
      <c r="M13" s="11">
        <v>340689.38</v>
      </c>
      <c r="N13" s="3">
        <v>306620.44</v>
      </c>
      <c r="O13" s="14">
        <v>34068.94</v>
      </c>
      <c r="P13" s="11">
        <v>1788619.27</v>
      </c>
      <c r="Q13" s="3">
        <v>1609757.34</v>
      </c>
      <c r="R13" s="14">
        <v>178861.93</v>
      </c>
    </row>
    <row r="14" spans="1:18" ht="12.75" customHeight="1" x14ac:dyDescent="0.25">
      <c r="A14" s="1">
        <v>13</v>
      </c>
      <c r="B14" s="48">
        <v>5769</v>
      </c>
      <c r="C14" s="1" t="s">
        <v>54</v>
      </c>
      <c r="D14" s="2">
        <v>767531</v>
      </c>
      <c r="E14" s="1" t="s">
        <v>55</v>
      </c>
      <c r="F14" s="35" t="s">
        <v>56</v>
      </c>
      <c r="G14" s="11">
        <v>10170580.140000001</v>
      </c>
      <c r="H14" s="3">
        <v>9153522.1300000008</v>
      </c>
      <c r="I14" s="14">
        <v>1017058.01</v>
      </c>
      <c r="J14" s="11">
        <v>7749013.4400000004</v>
      </c>
      <c r="K14" s="3">
        <v>6974112.0999999996</v>
      </c>
      <c r="L14" s="14">
        <v>774901.34</v>
      </c>
      <c r="M14" s="11">
        <v>387450.67</v>
      </c>
      <c r="N14" s="3">
        <v>348705.6</v>
      </c>
      <c r="O14" s="14">
        <v>38745.07</v>
      </c>
      <c r="P14" s="11">
        <v>2034116.03</v>
      </c>
      <c r="Q14" s="3">
        <v>1830704.43</v>
      </c>
      <c r="R14" s="14">
        <v>203411.6</v>
      </c>
    </row>
    <row r="15" spans="1:18" ht="12.75" customHeight="1" x14ac:dyDescent="0.25">
      <c r="A15" s="1">
        <v>14</v>
      </c>
      <c r="B15" s="48">
        <v>5768</v>
      </c>
      <c r="C15" s="1" t="s">
        <v>57</v>
      </c>
      <c r="D15" s="2">
        <v>766496</v>
      </c>
      <c r="E15" s="1" t="s">
        <v>58</v>
      </c>
      <c r="F15" s="35" t="s">
        <v>59</v>
      </c>
      <c r="G15" s="11">
        <v>7014193.2000000002</v>
      </c>
      <c r="H15" s="3">
        <v>6312773.8799999999</v>
      </c>
      <c r="I15" s="14">
        <v>701419.32</v>
      </c>
      <c r="J15" s="11">
        <v>5344147.2</v>
      </c>
      <c r="K15" s="3">
        <v>4809732.4800000004</v>
      </c>
      <c r="L15" s="14">
        <v>534414.72</v>
      </c>
      <c r="M15" s="11">
        <v>267207.36</v>
      </c>
      <c r="N15" s="3">
        <v>240486.62</v>
      </c>
      <c r="O15" s="14">
        <v>26720.74</v>
      </c>
      <c r="P15" s="11">
        <v>1402838.64</v>
      </c>
      <c r="Q15" s="3">
        <v>1262554.78</v>
      </c>
      <c r="R15" s="14">
        <v>140283.85999999999</v>
      </c>
    </row>
    <row r="16" spans="1:18" ht="12.75" customHeight="1" x14ac:dyDescent="0.25">
      <c r="A16" s="1">
        <v>15</v>
      </c>
      <c r="B16" s="48">
        <v>5767</v>
      </c>
      <c r="C16" s="1" t="s">
        <v>60</v>
      </c>
      <c r="D16" s="2">
        <v>767364</v>
      </c>
      <c r="E16" s="1" t="s">
        <v>61</v>
      </c>
      <c r="F16" s="35" t="s">
        <v>62</v>
      </c>
      <c r="G16" s="11">
        <v>12450192.93</v>
      </c>
      <c r="H16" s="3">
        <v>11205173.630000001</v>
      </c>
      <c r="I16" s="14">
        <v>1245019.3</v>
      </c>
      <c r="J16" s="11">
        <v>9485861.2799999993</v>
      </c>
      <c r="K16" s="3">
        <v>8537275.1500000004</v>
      </c>
      <c r="L16" s="14">
        <v>948586.13</v>
      </c>
      <c r="M16" s="11">
        <v>474293.06</v>
      </c>
      <c r="N16" s="3">
        <v>426863.75</v>
      </c>
      <c r="O16" s="14">
        <v>47429.31</v>
      </c>
      <c r="P16" s="11">
        <v>2490038.59</v>
      </c>
      <c r="Q16" s="3">
        <v>2241034.73</v>
      </c>
      <c r="R16" s="14">
        <v>249003.86</v>
      </c>
    </row>
    <row r="17" spans="1:18" ht="12.75" customHeight="1" x14ac:dyDescent="0.25">
      <c r="A17" s="1">
        <v>16</v>
      </c>
      <c r="B17" s="48">
        <v>5766</v>
      </c>
      <c r="C17" s="1" t="s">
        <v>63</v>
      </c>
      <c r="D17" s="2">
        <v>767562</v>
      </c>
      <c r="E17" s="1" t="s">
        <v>64</v>
      </c>
      <c r="F17" s="35" t="s">
        <v>65</v>
      </c>
      <c r="G17" s="11">
        <v>8993876.8000000007</v>
      </c>
      <c r="H17" s="3">
        <v>8094489.1100000003</v>
      </c>
      <c r="I17" s="14">
        <v>899387.69</v>
      </c>
      <c r="J17" s="11">
        <v>6852477.5599999996</v>
      </c>
      <c r="K17" s="3">
        <v>6167229.7999999998</v>
      </c>
      <c r="L17" s="14">
        <v>685247.76</v>
      </c>
      <c r="M17" s="11">
        <v>342623.88</v>
      </c>
      <c r="N17" s="3">
        <v>308361.49</v>
      </c>
      <c r="O17" s="14">
        <v>34262.39</v>
      </c>
      <c r="P17" s="11">
        <v>1798775.36</v>
      </c>
      <c r="Q17" s="3">
        <v>1618897.82</v>
      </c>
      <c r="R17" s="14">
        <v>179877.54</v>
      </c>
    </row>
    <row r="18" spans="1:18" ht="12.75" customHeight="1" x14ac:dyDescent="0.25">
      <c r="A18" s="1">
        <v>17</v>
      </c>
      <c r="B18" s="48">
        <v>5765</v>
      </c>
      <c r="C18" s="1" t="s">
        <v>66</v>
      </c>
      <c r="D18" s="2">
        <v>765167</v>
      </c>
      <c r="E18" s="1" t="s">
        <v>67</v>
      </c>
      <c r="F18" s="35" t="s">
        <v>68</v>
      </c>
      <c r="G18" s="11">
        <v>8592386.6699999999</v>
      </c>
      <c r="H18" s="3">
        <v>7733148.0099999998</v>
      </c>
      <c r="I18" s="14">
        <v>859238.66</v>
      </c>
      <c r="J18" s="11">
        <v>6546580.3200000003</v>
      </c>
      <c r="K18" s="3">
        <v>5891922.29</v>
      </c>
      <c r="L18" s="14">
        <v>654658.03</v>
      </c>
      <c r="M18" s="11">
        <v>327329.02</v>
      </c>
      <c r="N18" s="3">
        <v>294596.12</v>
      </c>
      <c r="O18" s="14">
        <v>32732.9</v>
      </c>
      <c r="P18" s="11">
        <v>1718477.33</v>
      </c>
      <c r="Q18" s="3">
        <v>1546629.6</v>
      </c>
      <c r="R18" s="14">
        <v>171847.73</v>
      </c>
    </row>
    <row r="19" spans="1:18" ht="12.75" customHeight="1" x14ac:dyDescent="0.25">
      <c r="A19" s="1">
        <v>18</v>
      </c>
      <c r="B19" s="48">
        <v>5764</v>
      </c>
      <c r="C19" s="1" t="s">
        <v>69</v>
      </c>
      <c r="D19" s="2">
        <v>766288</v>
      </c>
      <c r="E19" s="1" t="s">
        <v>70</v>
      </c>
      <c r="F19" s="35" t="s">
        <v>71</v>
      </c>
      <c r="G19" s="11">
        <v>6838838.3700000001</v>
      </c>
      <c r="H19" s="3">
        <v>6154954.5300000003</v>
      </c>
      <c r="I19" s="14">
        <v>683883.84</v>
      </c>
      <c r="J19" s="11">
        <v>5210543.5199999996</v>
      </c>
      <c r="K19" s="3">
        <v>4689489.17</v>
      </c>
      <c r="L19" s="14">
        <v>521054.35</v>
      </c>
      <c r="M19" s="11">
        <v>260527.18</v>
      </c>
      <c r="N19" s="3">
        <v>234474.46</v>
      </c>
      <c r="O19" s="14">
        <v>26052.720000000001</v>
      </c>
      <c r="P19" s="11">
        <v>1367767.67</v>
      </c>
      <c r="Q19" s="3">
        <v>1230990.8999999999</v>
      </c>
      <c r="R19" s="14">
        <v>136776.76999999999</v>
      </c>
    </row>
    <row r="20" spans="1:18" ht="12.75" customHeight="1" x14ac:dyDescent="0.25">
      <c r="A20" s="1">
        <v>19</v>
      </c>
      <c r="B20" s="48">
        <v>5763</v>
      </c>
      <c r="C20" s="1" t="s">
        <v>72</v>
      </c>
      <c r="D20" s="2">
        <v>767103</v>
      </c>
      <c r="E20" s="1" t="s">
        <v>73</v>
      </c>
      <c r="F20" s="35" t="s">
        <v>74</v>
      </c>
      <c r="G20" s="11">
        <v>6137419.0499999998</v>
      </c>
      <c r="H20" s="3">
        <v>5523677.1500000004</v>
      </c>
      <c r="I20" s="14">
        <v>613741.9</v>
      </c>
      <c r="J20" s="11">
        <v>4676128.8</v>
      </c>
      <c r="K20" s="3">
        <v>4208515.92</v>
      </c>
      <c r="L20" s="14">
        <v>467612.88</v>
      </c>
      <c r="M20" s="11">
        <v>233806.44</v>
      </c>
      <c r="N20" s="3">
        <v>210425.8</v>
      </c>
      <c r="O20" s="14">
        <v>23380.639999999999</v>
      </c>
      <c r="P20" s="11">
        <v>1227483.81</v>
      </c>
      <c r="Q20" s="3">
        <v>1104735.43</v>
      </c>
      <c r="R20" s="14">
        <v>122748.38</v>
      </c>
    </row>
    <row r="21" spans="1:18" ht="12.75" customHeight="1" x14ac:dyDescent="0.25">
      <c r="A21" s="1">
        <v>20</v>
      </c>
      <c r="B21" s="48">
        <v>5762</v>
      </c>
      <c r="C21" s="1" t="s">
        <v>75</v>
      </c>
      <c r="D21" s="2">
        <v>767200</v>
      </c>
      <c r="E21" s="1" t="s">
        <v>76</v>
      </c>
      <c r="F21" s="35" t="s">
        <v>77</v>
      </c>
      <c r="G21" s="11">
        <v>10521289.800000001</v>
      </c>
      <c r="H21" s="3">
        <v>9469160.8200000003</v>
      </c>
      <c r="I21" s="14">
        <v>1052128.98</v>
      </c>
      <c r="J21" s="11">
        <v>8016220.7999999998</v>
      </c>
      <c r="K21" s="3">
        <v>7214598.7199999997</v>
      </c>
      <c r="L21" s="14">
        <v>801622.08</v>
      </c>
      <c r="M21" s="11">
        <v>400811.04</v>
      </c>
      <c r="N21" s="3">
        <v>360729.94</v>
      </c>
      <c r="O21" s="14">
        <v>40081.1</v>
      </c>
      <c r="P21" s="11">
        <v>2104257.96</v>
      </c>
      <c r="Q21" s="3">
        <v>1893832.16</v>
      </c>
      <c r="R21" s="14">
        <v>210425.8</v>
      </c>
    </row>
    <row r="22" spans="1:18" ht="12.75" customHeight="1" x14ac:dyDescent="0.25">
      <c r="A22" s="1">
        <v>21</v>
      </c>
      <c r="B22" s="48">
        <v>5761</v>
      </c>
      <c r="C22" s="1" t="s">
        <v>78</v>
      </c>
      <c r="D22" s="2">
        <v>767442</v>
      </c>
      <c r="E22" s="4" t="s">
        <v>79</v>
      </c>
      <c r="F22" s="35" t="s">
        <v>80</v>
      </c>
      <c r="G22" s="11">
        <v>8241677.0099999998</v>
      </c>
      <c r="H22" s="3">
        <v>7417509.3099999996</v>
      </c>
      <c r="I22" s="14">
        <v>824167.7</v>
      </c>
      <c r="J22" s="11">
        <v>6279372.96</v>
      </c>
      <c r="K22" s="3">
        <v>5651435.6600000001</v>
      </c>
      <c r="L22" s="14">
        <v>627937.30000000005</v>
      </c>
      <c r="M22" s="11">
        <v>313968.65000000002</v>
      </c>
      <c r="N22" s="3">
        <v>282571.78999999998</v>
      </c>
      <c r="O22" s="14">
        <v>31396.86</v>
      </c>
      <c r="P22" s="11">
        <v>1648335.4</v>
      </c>
      <c r="Q22" s="3">
        <v>1483501.86</v>
      </c>
      <c r="R22" s="14">
        <v>164833.54</v>
      </c>
    </row>
    <row r="23" spans="1:18" ht="12.75" customHeight="1" x14ac:dyDescent="0.25">
      <c r="A23" s="1">
        <v>22</v>
      </c>
      <c r="B23" s="48">
        <v>5760</v>
      </c>
      <c r="C23" s="1" t="s">
        <v>81</v>
      </c>
      <c r="D23" s="2">
        <v>765226</v>
      </c>
      <c r="E23" s="1" t="s">
        <v>82</v>
      </c>
      <c r="F23" s="35" t="s">
        <v>83</v>
      </c>
      <c r="G23" s="11">
        <v>9469160.8200000003</v>
      </c>
      <c r="H23" s="3">
        <v>8522244.7400000002</v>
      </c>
      <c r="I23" s="14">
        <v>946916.08</v>
      </c>
      <c r="J23" s="11">
        <v>7214598.7199999997</v>
      </c>
      <c r="K23" s="3">
        <v>6493138.8499999996</v>
      </c>
      <c r="L23" s="14">
        <v>721459.87</v>
      </c>
      <c r="M23" s="11">
        <v>360729.94</v>
      </c>
      <c r="N23" s="3">
        <v>324656.95</v>
      </c>
      <c r="O23" s="14">
        <v>36072.99</v>
      </c>
      <c r="P23" s="11">
        <v>1893832.16</v>
      </c>
      <c r="Q23" s="3">
        <v>1704448.94</v>
      </c>
      <c r="R23" s="14">
        <v>189383.22</v>
      </c>
    </row>
    <row r="24" spans="1:18" ht="12.75" customHeight="1" x14ac:dyDescent="0.25">
      <c r="A24" s="1">
        <v>23</v>
      </c>
      <c r="B24" s="48">
        <v>5759</v>
      </c>
      <c r="C24" s="1" t="s">
        <v>84</v>
      </c>
      <c r="D24" s="2">
        <v>767341</v>
      </c>
      <c r="E24" s="1" t="s">
        <v>85</v>
      </c>
      <c r="F24" s="35" t="s">
        <v>86</v>
      </c>
      <c r="G24" s="11">
        <v>8241677.0099999998</v>
      </c>
      <c r="H24" s="3">
        <v>7417509.3099999996</v>
      </c>
      <c r="I24" s="14">
        <v>824167.7</v>
      </c>
      <c r="J24" s="11">
        <v>6279372.96</v>
      </c>
      <c r="K24" s="3">
        <v>5651435.6600000001</v>
      </c>
      <c r="L24" s="14">
        <v>627937.30000000005</v>
      </c>
      <c r="M24" s="11">
        <v>313968.65000000002</v>
      </c>
      <c r="N24" s="3">
        <v>282571.78999999998</v>
      </c>
      <c r="O24" s="14">
        <v>31396.86</v>
      </c>
      <c r="P24" s="11">
        <v>1648335.4</v>
      </c>
      <c r="Q24" s="3">
        <v>1483501.86</v>
      </c>
      <c r="R24" s="14">
        <v>164833.54</v>
      </c>
    </row>
    <row r="25" spans="1:18" ht="12.75" customHeight="1" x14ac:dyDescent="0.25">
      <c r="A25" s="1">
        <v>24</v>
      </c>
      <c r="B25" s="48">
        <v>5758</v>
      </c>
      <c r="C25" s="1" t="s">
        <v>87</v>
      </c>
      <c r="D25" s="2">
        <v>767335</v>
      </c>
      <c r="E25" s="1" t="s">
        <v>88</v>
      </c>
      <c r="F25" s="35" t="s">
        <v>89</v>
      </c>
      <c r="G25" s="11">
        <v>8241677.0099999998</v>
      </c>
      <c r="H25" s="3">
        <v>7417509.3099999996</v>
      </c>
      <c r="I25" s="14">
        <v>824167.7</v>
      </c>
      <c r="J25" s="11">
        <v>6279372.96</v>
      </c>
      <c r="K25" s="3">
        <v>5651435.6600000001</v>
      </c>
      <c r="L25" s="14">
        <v>627937.30000000005</v>
      </c>
      <c r="M25" s="11">
        <v>313968.65000000002</v>
      </c>
      <c r="N25" s="3">
        <v>282571.78999999998</v>
      </c>
      <c r="O25" s="14">
        <v>31396.86</v>
      </c>
      <c r="P25" s="11">
        <v>1648335.4</v>
      </c>
      <c r="Q25" s="3">
        <v>1483501.86</v>
      </c>
      <c r="R25" s="14">
        <v>164833.54</v>
      </c>
    </row>
    <row r="26" spans="1:18" ht="12.75" customHeight="1" x14ac:dyDescent="0.25">
      <c r="A26" s="1">
        <v>25</v>
      </c>
      <c r="B26" s="48">
        <v>5757</v>
      </c>
      <c r="C26" s="1" t="s">
        <v>90</v>
      </c>
      <c r="D26" s="2">
        <v>767079</v>
      </c>
      <c r="E26" s="1" t="s">
        <v>91</v>
      </c>
      <c r="F26" s="35" t="s">
        <v>92</v>
      </c>
      <c r="G26" s="11">
        <v>8592386.6699999999</v>
      </c>
      <c r="H26" s="3">
        <v>7733148.0099999998</v>
      </c>
      <c r="I26" s="14">
        <v>859238.66</v>
      </c>
      <c r="J26" s="11">
        <v>6546580.3200000003</v>
      </c>
      <c r="K26" s="3">
        <v>5891922.29</v>
      </c>
      <c r="L26" s="14">
        <v>654658.03</v>
      </c>
      <c r="M26" s="11">
        <v>327329.02</v>
      </c>
      <c r="N26" s="3">
        <v>294596.12</v>
      </c>
      <c r="O26" s="14">
        <v>32732.9</v>
      </c>
      <c r="P26" s="11">
        <v>1718477.33</v>
      </c>
      <c r="Q26" s="3">
        <v>1546629.6</v>
      </c>
      <c r="R26" s="14">
        <v>171847.73</v>
      </c>
    </row>
    <row r="27" spans="1:18" ht="12.75" customHeight="1" x14ac:dyDescent="0.25">
      <c r="A27" s="1">
        <v>26</v>
      </c>
      <c r="B27" s="48">
        <v>5756</v>
      </c>
      <c r="C27" s="1" t="s">
        <v>93</v>
      </c>
      <c r="D27" s="2">
        <v>765704</v>
      </c>
      <c r="E27" s="1" t="s">
        <v>94</v>
      </c>
      <c r="F27" s="35" t="s">
        <v>95</v>
      </c>
      <c r="G27" s="11">
        <v>8943096.3300000001</v>
      </c>
      <c r="H27" s="3">
        <v>8048786.6900000004</v>
      </c>
      <c r="I27" s="14">
        <v>894309.64</v>
      </c>
      <c r="J27" s="11">
        <v>6813787.6799999997</v>
      </c>
      <c r="K27" s="3">
        <v>6132408.9100000001</v>
      </c>
      <c r="L27" s="14">
        <v>681378.77</v>
      </c>
      <c r="M27" s="11">
        <v>340689.38</v>
      </c>
      <c r="N27" s="3">
        <v>306620.44</v>
      </c>
      <c r="O27" s="14">
        <v>34068.94</v>
      </c>
      <c r="P27" s="11">
        <v>1788619.27</v>
      </c>
      <c r="Q27" s="3">
        <v>1609757.34</v>
      </c>
      <c r="R27" s="14">
        <v>178861.93</v>
      </c>
    </row>
    <row r="28" spans="1:18" ht="12.75" customHeight="1" x14ac:dyDescent="0.25">
      <c r="A28" s="1">
        <v>27</v>
      </c>
      <c r="B28" s="48">
        <v>5754</v>
      </c>
      <c r="C28" s="1" t="s">
        <v>96</v>
      </c>
      <c r="D28" s="2">
        <v>767533</v>
      </c>
      <c r="E28" s="1" t="s">
        <v>97</v>
      </c>
      <c r="F28" s="35" t="s">
        <v>98</v>
      </c>
      <c r="G28" s="11">
        <v>8943096.3300000001</v>
      </c>
      <c r="H28" s="3">
        <v>8048786.6900000004</v>
      </c>
      <c r="I28" s="14">
        <v>894309.64</v>
      </c>
      <c r="J28" s="11">
        <v>6813787.6799999997</v>
      </c>
      <c r="K28" s="3">
        <v>6132408.9100000001</v>
      </c>
      <c r="L28" s="14">
        <v>681378.77</v>
      </c>
      <c r="M28" s="11">
        <v>340689.38</v>
      </c>
      <c r="N28" s="3">
        <v>306620.44</v>
      </c>
      <c r="O28" s="14">
        <v>34068.94</v>
      </c>
      <c r="P28" s="11">
        <v>1788619.27</v>
      </c>
      <c r="Q28" s="3">
        <v>1609757.34</v>
      </c>
      <c r="R28" s="14">
        <v>178861.93</v>
      </c>
    </row>
    <row r="29" spans="1:18" ht="12.75" customHeight="1" x14ac:dyDescent="0.25">
      <c r="A29" s="1">
        <v>28</v>
      </c>
      <c r="B29" s="48">
        <v>5753</v>
      </c>
      <c r="C29" s="1" t="s">
        <v>99</v>
      </c>
      <c r="D29" s="2">
        <v>767525</v>
      </c>
      <c r="E29" s="1" t="s">
        <v>100</v>
      </c>
      <c r="F29" s="35" t="s">
        <v>101</v>
      </c>
      <c r="G29" s="11">
        <v>7014193.2000000002</v>
      </c>
      <c r="H29" s="3">
        <v>6312773.8799999999</v>
      </c>
      <c r="I29" s="14">
        <v>701419.32</v>
      </c>
      <c r="J29" s="11">
        <v>5344147.2</v>
      </c>
      <c r="K29" s="3">
        <v>4809732.4800000004</v>
      </c>
      <c r="L29" s="14">
        <v>534414.72</v>
      </c>
      <c r="M29" s="11">
        <v>267207.36</v>
      </c>
      <c r="N29" s="3">
        <v>240486.62</v>
      </c>
      <c r="O29" s="14">
        <v>26720.74</v>
      </c>
      <c r="P29" s="11">
        <v>1402838.64</v>
      </c>
      <c r="Q29" s="3">
        <v>1262554.78</v>
      </c>
      <c r="R29" s="14">
        <v>140283.85999999999</v>
      </c>
    </row>
    <row r="30" spans="1:18" ht="12.75" customHeight="1" x14ac:dyDescent="0.25">
      <c r="A30" s="1">
        <v>29</v>
      </c>
      <c r="B30" s="48">
        <v>5752</v>
      </c>
      <c r="C30" s="1" t="s">
        <v>102</v>
      </c>
      <c r="D30" s="2">
        <v>765508</v>
      </c>
      <c r="E30" s="1" t="s">
        <v>103</v>
      </c>
      <c r="F30" s="35" t="s">
        <v>104</v>
      </c>
      <c r="G30" s="11">
        <v>7540257.6900000004</v>
      </c>
      <c r="H30" s="3">
        <v>6786231.9299999997</v>
      </c>
      <c r="I30" s="14">
        <v>754025.76</v>
      </c>
      <c r="J30" s="11">
        <v>5744958.2400000002</v>
      </c>
      <c r="K30" s="3">
        <v>5170462.42</v>
      </c>
      <c r="L30" s="14">
        <v>574495.81999999995</v>
      </c>
      <c r="M30" s="11">
        <v>287247.90999999997</v>
      </c>
      <c r="N30" s="3">
        <v>258523.12</v>
      </c>
      <c r="O30" s="14">
        <v>28724.79</v>
      </c>
      <c r="P30" s="11">
        <v>1508051.54</v>
      </c>
      <c r="Q30" s="3">
        <v>1357246.39</v>
      </c>
      <c r="R30" s="14">
        <v>150805.15</v>
      </c>
    </row>
    <row r="31" spans="1:18" ht="12.75" customHeight="1" x14ac:dyDescent="0.25">
      <c r="A31" s="1">
        <v>30</v>
      </c>
      <c r="B31" s="48">
        <v>5751</v>
      </c>
      <c r="C31" s="1" t="s">
        <v>105</v>
      </c>
      <c r="D31" s="2">
        <v>765157</v>
      </c>
      <c r="E31" s="1" t="s">
        <v>106</v>
      </c>
      <c r="F31" s="35" t="s">
        <v>107</v>
      </c>
      <c r="G31" s="11">
        <v>8943096.3300000001</v>
      </c>
      <c r="H31" s="3">
        <v>8048786.6900000004</v>
      </c>
      <c r="I31" s="14">
        <v>894309.64</v>
      </c>
      <c r="J31" s="11">
        <v>6813787.6799999997</v>
      </c>
      <c r="K31" s="3">
        <v>6132408.9100000001</v>
      </c>
      <c r="L31" s="14">
        <v>681378.77</v>
      </c>
      <c r="M31" s="11">
        <v>340689.38</v>
      </c>
      <c r="N31" s="3">
        <v>306620.44</v>
      </c>
      <c r="O31" s="14">
        <v>34068.94</v>
      </c>
      <c r="P31" s="11">
        <v>1788619.27</v>
      </c>
      <c r="Q31" s="3">
        <v>1609757.34</v>
      </c>
      <c r="R31" s="14">
        <v>178861.93</v>
      </c>
    </row>
    <row r="32" spans="1:18" ht="12.75" customHeight="1" x14ac:dyDescent="0.25">
      <c r="A32" s="1">
        <v>31</v>
      </c>
      <c r="B32" s="48">
        <v>5750</v>
      </c>
      <c r="C32" s="1" t="s">
        <v>108</v>
      </c>
      <c r="D32" s="2">
        <v>767564</v>
      </c>
      <c r="E32" s="1" t="s">
        <v>109</v>
      </c>
      <c r="F32" s="35" t="s">
        <v>110</v>
      </c>
      <c r="G32" s="11">
        <v>7014193.2000000002</v>
      </c>
      <c r="H32" s="3">
        <v>6312773.8799999999</v>
      </c>
      <c r="I32" s="14">
        <v>701419.32</v>
      </c>
      <c r="J32" s="11">
        <v>5344147.2</v>
      </c>
      <c r="K32" s="3">
        <v>4809732.4800000004</v>
      </c>
      <c r="L32" s="14">
        <v>534414.72</v>
      </c>
      <c r="M32" s="11">
        <v>267207.36</v>
      </c>
      <c r="N32" s="3">
        <v>240486.62</v>
      </c>
      <c r="O32" s="14">
        <v>26720.74</v>
      </c>
      <c r="P32" s="11">
        <v>1402838.64</v>
      </c>
      <c r="Q32" s="3">
        <v>1262554.78</v>
      </c>
      <c r="R32" s="14">
        <v>140283.85999999999</v>
      </c>
    </row>
    <row r="33" spans="1:18" ht="12.75" customHeight="1" x14ac:dyDescent="0.25">
      <c r="A33" s="1">
        <v>32</v>
      </c>
      <c r="B33" s="48">
        <v>5749</v>
      </c>
      <c r="C33" s="1" t="s">
        <v>111</v>
      </c>
      <c r="D33" s="2">
        <v>766383</v>
      </c>
      <c r="E33" s="1" t="s">
        <v>112</v>
      </c>
      <c r="F33" s="35" t="s">
        <v>113</v>
      </c>
      <c r="G33" s="11">
        <v>12625547.76</v>
      </c>
      <c r="H33" s="3">
        <v>11362992.99</v>
      </c>
      <c r="I33" s="14">
        <v>1262554.77</v>
      </c>
      <c r="J33" s="11">
        <v>9619464.9600000009</v>
      </c>
      <c r="K33" s="3">
        <v>8657518.4600000009</v>
      </c>
      <c r="L33" s="14">
        <v>961946.5</v>
      </c>
      <c r="M33" s="11">
        <v>480973.25</v>
      </c>
      <c r="N33" s="3">
        <v>432875.93</v>
      </c>
      <c r="O33" s="14">
        <v>48097.32</v>
      </c>
      <c r="P33" s="11">
        <v>2525109.5499999998</v>
      </c>
      <c r="Q33" s="3">
        <v>2272598.6</v>
      </c>
      <c r="R33" s="14">
        <v>252510.95</v>
      </c>
    </row>
    <row r="34" spans="1:18" ht="12.75" customHeight="1" x14ac:dyDescent="0.25">
      <c r="A34" s="1">
        <v>33</v>
      </c>
      <c r="B34" s="48">
        <v>5748</v>
      </c>
      <c r="C34" s="1" t="s">
        <v>114</v>
      </c>
      <c r="D34" s="2">
        <v>767381</v>
      </c>
      <c r="E34" s="1" t="s">
        <v>115</v>
      </c>
      <c r="F34" s="35" t="s">
        <v>116</v>
      </c>
      <c r="G34" s="11">
        <v>11573418.779999999</v>
      </c>
      <c r="H34" s="3">
        <v>10416076.9</v>
      </c>
      <c r="I34" s="14">
        <v>1157341.8799999999</v>
      </c>
      <c r="J34" s="11">
        <v>8817842.8800000008</v>
      </c>
      <c r="K34" s="3">
        <v>7936058.5899999999</v>
      </c>
      <c r="L34" s="14">
        <v>881784.29</v>
      </c>
      <c r="M34" s="11">
        <v>440892.14</v>
      </c>
      <c r="N34" s="3">
        <v>396802.93</v>
      </c>
      <c r="O34" s="14">
        <v>44089.21</v>
      </c>
      <c r="P34" s="11">
        <v>2314683.7599999998</v>
      </c>
      <c r="Q34" s="3">
        <v>2083215.38</v>
      </c>
      <c r="R34" s="14">
        <v>231468.38</v>
      </c>
    </row>
    <row r="35" spans="1:18" ht="12.75" customHeight="1" x14ac:dyDescent="0.25">
      <c r="A35" s="1">
        <v>34</v>
      </c>
      <c r="B35" s="48">
        <v>5747</v>
      </c>
      <c r="C35" s="1" t="s">
        <v>117</v>
      </c>
      <c r="D35" s="2">
        <v>765035</v>
      </c>
      <c r="E35" s="1" t="s">
        <v>118</v>
      </c>
      <c r="F35" s="35" t="s">
        <v>119</v>
      </c>
      <c r="G35" s="11">
        <v>12625547.76</v>
      </c>
      <c r="H35" s="3">
        <v>11362992.99</v>
      </c>
      <c r="I35" s="14">
        <v>1262554.77</v>
      </c>
      <c r="J35" s="11">
        <v>9619464.9600000009</v>
      </c>
      <c r="K35" s="3">
        <v>8657518.4600000009</v>
      </c>
      <c r="L35" s="14">
        <v>961946.5</v>
      </c>
      <c r="M35" s="11">
        <v>480973.25</v>
      </c>
      <c r="N35" s="3">
        <v>432875.93</v>
      </c>
      <c r="O35" s="14">
        <v>48097.32</v>
      </c>
      <c r="P35" s="11">
        <v>2525109.5499999998</v>
      </c>
      <c r="Q35" s="3">
        <v>2272598.6</v>
      </c>
      <c r="R35" s="14">
        <v>252510.95</v>
      </c>
    </row>
    <row r="36" spans="1:18" ht="12.75" customHeight="1" x14ac:dyDescent="0.25">
      <c r="A36" s="1">
        <v>35</v>
      </c>
      <c r="B36" s="48">
        <v>5746</v>
      </c>
      <c r="C36" s="1" t="s">
        <v>120</v>
      </c>
      <c r="D36" s="2">
        <v>766236</v>
      </c>
      <c r="E36" s="1" t="s">
        <v>121</v>
      </c>
      <c r="F36" s="35" t="s">
        <v>122</v>
      </c>
      <c r="G36" s="11">
        <v>6137419.0499999998</v>
      </c>
      <c r="H36" s="3">
        <v>5523677.1500000004</v>
      </c>
      <c r="I36" s="14">
        <v>613741.9</v>
      </c>
      <c r="J36" s="11">
        <v>4676128.8</v>
      </c>
      <c r="K36" s="3">
        <v>4208515.92</v>
      </c>
      <c r="L36" s="14">
        <v>467612.88</v>
      </c>
      <c r="M36" s="11">
        <v>233806.44</v>
      </c>
      <c r="N36" s="3">
        <v>210425.8</v>
      </c>
      <c r="O36" s="14">
        <v>23380.639999999999</v>
      </c>
      <c r="P36" s="11">
        <v>1227483.81</v>
      </c>
      <c r="Q36" s="3">
        <v>1104735.43</v>
      </c>
      <c r="R36" s="14">
        <v>122748.38</v>
      </c>
    </row>
    <row r="37" spans="1:18" ht="12.75" customHeight="1" x14ac:dyDescent="0.25">
      <c r="A37" s="1">
        <v>36</v>
      </c>
      <c r="B37" s="48">
        <v>5745</v>
      </c>
      <c r="C37" s="1" t="s">
        <v>123</v>
      </c>
      <c r="D37" s="2">
        <v>765075</v>
      </c>
      <c r="E37" s="1" t="s">
        <v>124</v>
      </c>
      <c r="F37" s="35" t="s">
        <v>125</v>
      </c>
      <c r="G37" s="11">
        <v>6838838.3700000001</v>
      </c>
      <c r="H37" s="3">
        <v>6154954.5300000003</v>
      </c>
      <c r="I37" s="14">
        <v>683883.84</v>
      </c>
      <c r="J37" s="11">
        <v>5210543.5199999996</v>
      </c>
      <c r="K37" s="3">
        <v>4689489.17</v>
      </c>
      <c r="L37" s="14">
        <v>521054.35</v>
      </c>
      <c r="M37" s="11">
        <v>260527.18</v>
      </c>
      <c r="N37" s="3">
        <v>234474.46</v>
      </c>
      <c r="O37" s="14">
        <v>26052.720000000001</v>
      </c>
      <c r="P37" s="11">
        <v>1367767.67</v>
      </c>
      <c r="Q37" s="3">
        <v>1230990.8999999999</v>
      </c>
      <c r="R37" s="14">
        <v>136776.76999999999</v>
      </c>
    </row>
    <row r="38" spans="1:18" ht="12.75" customHeight="1" x14ac:dyDescent="0.25">
      <c r="A38" s="1">
        <v>37</v>
      </c>
      <c r="B38" s="48">
        <v>5744</v>
      </c>
      <c r="C38" s="1" t="s">
        <v>126</v>
      </c>
      <c r="D38" s="2">
        <v>765598</v>
      </c>
      <c r="E38" s="1" t="s">
        <v>127</v>
      </c>
      <c r="F38" s="35" t="s">
        <v>128</v>
      </c>
      <c r="G38" s="11">
        <v>7715612.5199999996</v>
      </c>
      <c r="H38" s="3">
        <v>6944051.2699999996</v>
      </c>
      <c r="I38" s="14">
        <v>771561.25</v>
      </c>
      <c r="J38" s="11">
        <v>5878561.9199999999</v>
      </c>
      <c r="K38" s="3">
        <v>5290705.7300000004</v>
      </c>
      <c r="L38" s="14">
        <v>587856.18999999994</v>
      </c>
      <c r="M38" s="11">
        <v>293928.09999999998</v>
      </c>
      <c r="N38" s="3">
        <v>264535.28999999998</v>
      </c>
      <c r="O38" s="14">
        <v>29392.81</v>
      </c>
      <c r="P38" s="11">
        <v>1543122.5</v>
      </c>
      <c r="Q38" s="3">
        <v>1388810.25</v>
      </c>
      <c r="R38" s="14">
        <v>154312.25</v>
      </c>
    </row>
    <row r="39" spans="1:18" ht="12.75" customHeight="1" x14ac:dyDescent="0.25">
      <c r="A39" s="1">
        <v>38</v>
      </c>
      <c r="B39" s="48">
        <v>5743</v>
      </c>
      <c r="C39" s="1" t="s">
        <v>129</v>
      </c>
      <c r="D39" s="2">
        <v>767176</v>
      </c>
      <c r="E39" s="1" t="s">
        <v>130</v>
      </c>
      <c r="F39" s="35" t="s">
        <v>131</v>
      </c>
      <c r="G39" s="11">
        <v>7364902.8600000003</v>
      </c>
      <c r="H39" s="3">
        <v>6628412.5700000003</v>
      </c>
      <c r="I39" s="14">
        <v>736490.29</v>
      </c>
      <c r="J39" s="11">
        <v>5611354.5599999996</v>
      </c>
      <c r="K39" s="3">
        <v>5050219.0999999996</v>
      </c>
      <c r="L39" s="14">
        <v>561135.46</v>
      </c>
      <c r="M39" s="11">
        <v>280567.73</v>
      </c>
      <c r="N39" s="3">
        <v>252510.96</v>
      </c>
      <c r="O39" s="14">
        <v>28056.77</v>
      </c>
      <c r="P39" s="11">
        <v>1472980.57</v>
      </c>
      <c r="Q39" s="3">
        <v>1325682.51</v>
      </c>
      <c r="R39" s="14">
        <v>147298.06</v>
      </c>
    </row>
    <row r="40" spans="1:18" ht="12.75" customHeight="1" x14ac:dyDescent="0.25">
      <c r="A40" s="1">
        <v>39</v>
      </c>
      <c r="B40" s="48">
        <v>5742</v>
      </c>
      <c r="C40" s="1" t="s">
        <v>132</v>
      </c>
      <c r="D40" s="2">
        <v>765150</v>
      </c>
      <c r="E40" s="1" t="s">
        <v>133</v>
      </c>
      <c r="F40" s="35" t="s">
        <v>134</v>
      </c>
      <c r="G40" s="11">
        <v>11748773.609999999</v>
      </c>
      <c r="H40" s="3">
        <v>10573896.25</v>
      </c>
      <c r="I40" s="14">
        <v>1174877.3600000001</v>
      </c>
      <c r="J40" s="11">
        <v>8951446.5600000005</v>
      </c>
      <c r="K40" s="3">
        <v>8056301.9000000004</v>
      </c>
      <c r="L40" s="14">
        <v>895144.66</v>
      </c>
      <c r="M40" s="11">
        <v>447572.33</v>
      </c>
      <c r="N40" s="3">
        <v>402815.1</v>
      </c>
      <c r="O40" s="14">
        <v>44757.23</v>
      </c>
      <c r="P40" s="11">
        <v>2349754.7200000002</v>
      </c>
      <c r="Q40" s="3">
        <v>2114779.25</v>
      </c>
      <c r="R40" s="14">
        <v>234975.47</v>
      </c>
    </row>
    <row r="41" spans="1:18" ht="12.75" customHeight="1" x14ac:dyDescent="0.25">
      <c r="A41" s="1">
        <v>40</v>
      </c>
      <c r="B41" s="48">
        <v>5741</v>
      </c>
      <c r="C41" s="1" t="s">
        <v>135</v>
      </c>
      <c r="D41" s="2">
        <v>766655</v>
      </c>
      <c r="E41" s="1" t="s">
        <v>136</v>
      </c>
      <c r="F41" s="35" t="s">
        <v>137</v>
      </c>
      <c r="G41" s="11">
        <v>8066322.1799999997</v>
      </c>
      <c r="H41" s="3">
        <v>7259689.96</v>
      </c>
      <c r="I41" s="14">
        <v>806632.22</v>
      </c>
      <c r="J41" s="11">
        <v>6145769.2800000003</v>
      </c>
      <c r="K41" s="3">
        <v>5531192.3499999996</v>
      </c>
      <c r="L41" s="14">
        <v>614576.93000000005</v>
      </c>
      <c r="M41" s="11">
        <v>307288.46000000002</v>
      </c>
      <c r="N41" s="3">
        <v>276559.61</v>
      </c>
      <c r="O41" s="14">
        <v>30728.85</v>
      </c>
      <c r="P41" s="11">
        <v>1613264.44</v>
      </c>
      <c r="Q41" s="3">
        <v>1451938</v>
      </c>
      <c r="R41" s="14">
        <v>161326.44</v>
      </c>
    </row>
    <row r="42" spans="1:18" ht="12.75" customHeight="1" x14ac:dyDescent="0.25">
      <c r="A42" s="1">
        <v>41</v>
      </c>
      <c r="B42" s="48">
        <v>5740</v>
      </c>
      <c r="C42" s="1" t="s">
        <v>138</v>
      </c>
      <c r="D42" s="2">
        <v>764992</v>
      </c>
      <c r="E42" s="1" t="s">
        <v>139</v>
      </c>
      <c r="F42" s="35" t="s">
        <v>140</v>
      </c>
      <c r="G42" s="11">
        <v>9995225.3100000005</v>
      </c>
      <c r="H42" s="3">
        <v>8995702.7699999996</v>
      </c>
      <c r="I42" s="14">
        <v>999522.54</v>
      </c>
      <c r="J42" s="11">
        <v>7615409.7599999998</v>
      </c>
      <c r="K42" s="3">
        <v>6853868.7800000003</v>
      </c>
      <c r="L42" s="14">
        <v>761540.98</v>
      </c>
      <c r="M42" s="11">
        <v>380770.49</v>
      </c>
      <c r="N42" s="3">
        <v>342693.44</v>
      </c>
      <c r="O42" s="14">
        <v>38077.050000000003</v>
      </c>
      <c r="P42" s="11">
        <v>1999045.06</v>
      </c>
      <c r="Q42" s="3">
        <v>1799140.55</v>
      </c>
      <c r="R42" s="14">
        <v>199904.51</v>
      </c>
    </row>
    <row r="43" spans="1:18" ht="12.75" customHeight="1" x14ac:dyDescent="0.25">
      <c r="A43" s="1">
        <v>42</v>
      </c>
      <c r="B43" s="48">
        <v>5739</v>
      </c>
      <c r="C43" s="1" t="s">
        <v>141</v>
      </c>
      <c r="D43" s="2">
        <v>767348</v>
      </c>
      <c r="E43" s="4" t="s">
        <v>142</v>
      </c>
      <c r="F43" s="35" t="s">
        <v>143</v>
      </c>
      <c r="G43" s="11">
        <v>8943096.3300000001</v>
      </c>
      <c r="H43" s="3">
        <v>8048786.6900000004</v>
      </c>
      <c r="I43" s="14">
        <v>894309.64</v>
      </c>
      <c r="J43" s="11">
        <v>6813787.6799999997</v>
      </c>
      <c r="K43" s="3">
        <v>6132408.9100000001</v>
      </c>
      <c r="L43" s="14">
        <v>681378.77</v>
      </c>
      <c r="M43" s="11">
        <v>340689.38</v>
      </c>
      <c r="N43" s="3">
        <v>306620.44</v>
      </c>
      <c r="O43" s="14">
        <v>34068.94</v>
      </c>
      <c r="P43" s="11">
        <v>1788619.27</v>
      </c>
      <c r="Q43" s="3">
        <v>1609757.34</v>
      </c>
      <c r="R43" s="14">
        <v>178861.93</v>
      </c>
    </row>
    <row r="44" spans="1:18" ht="12.75" customHeight="1" x14ac:dyDescent="0.25">
      <c r="A44" s="1">
        <v>43</v>
      </c>
      <c r="B44" s="48">
        <v>5738</v>
      </c>
      <c r="C44" s="1" t="s">
        <v>144</v>
      </c>
      <c r="D44" s="2">
        <v>765073</v>
      </c>
      <c r="E44" s="1" t="s">
        <v>145</v>
      </c>
      <c r="F44" s="35" t="s">
        <v>146</v>
      </c>
      <c r="G44" s="11">
        <v>9293805.9900000002</v>
      </c>
      <c r="H44" s="3">
        <v>8364425.4000000004</v>
      </c>
      <c r="I44" s="14">
        <v>929380.59</v>
      </c>
      <c r="J44" s="11">
        <v>7080995.04</v>
      </c>
      <c r="K44" s="3">
        <v>6372895.54</v>
      </c>
      <c r="L44" s="14">
        <v>708099.5</v>
      </c>
      <c r="M44" s="11">
        <v>354049.75</v>
      </c>
      <c r="N44" s="3">
        <v>318644.78000000003</v>
      </c>
      <c r="O44" s="14">
        <v>35404.97</v>
      </c>
      <c r="P44" s="11">
        <v>1858761.2</v>
      </c>
      <c r="Q44" s="3">
        <v>1672885.08</v>
      </c>
      <c r="R44" s="14">
        <v>185876.12</v>
      </c>
    </row>
    <row r="45" spans="1:18" ht="12.75" customHeight="1" x14ac:dyDescent="0.25">
      <c r="A45" s="1">
        <v>44</v>
      </c>
      <c r="B45" s="48">
        <v>5737</v>
      </c>
      <c r="C45" s="1" t="s">
        <v>147</v>
      </c>
      <c r="D45" s="2">
        <v>765369</v>
      </c>
      <c r="E45" s="1" t="s">
        <v>148</v>
      </c>
      <c r="F45" s="35" t="s">
        <v>149</v>
      </c>
      <c r="G45" s="11">
        <v>6488128.71</v>
      </c>
      <c r="H45" s="3">
        <v>5839315.8399999999</v>
      </c>
      <c r="I45" s="14">
        <v>648812.87</v>
      </c>
      <c r="J45" s="11">
        <v>4943336.16</v>
      </c>
      <c r="K45" s="3">
        <v>4449002.54</v>
      </c>
      <c r="L45" s="14">
        <v>494333.62</v>
      </c>
      <c r="M45" s="11">
        <v>247166.81</v>
      </c>
      <c r="N45" s="3">
        <v>222450.13</v>
      </c>
      <c r="O45" s="14">
        <v>24716.68</v>
      </c>
      <c r="P45" s="11">
        <v>1297625.74</v>
      </c>
      <c r="Q45" s="3">
        <v>1167863.17</v>
      </c>
      <c r="R45" s="14">
        <v>129762.57</v>
      </c>
    </row>
    <row r="46" spans="1:18" ht="12.75" customHeight="1" x14ac:dyDescent="0.25">
      <c r="A46" s="1">
        <v>45</v>
      </c>
      <c r="B46" s="48">
        <v>5736</v>
      </c>
      <c r="C46" s="1" t="s">
        <v>150</v>
      </c>
      <c r="D46" s="2">
        <v>764857</v>
      </c>
      <c r="E46" s="1" t="s">
        <v>151</v>
      </c>
      <c r="F46" s="35" t="s">
        <v>152</v>
      </c>
      <c r="G46" s="11">
        <v>8943096.3300000001</v>
      </c>
      <c r="H46" s="3">
        <v>8048786.6900000004</v>
      </c>
      <c r="I46" s="14">
        <v>894309.64</v>
      </c>
      <c r="J46" s="11">
        <v>6813787.6799999997</v>
      </c>
      <c r="K46" s="3">
        <v>6132408.9100000001</v>
      </c>
      <c r="L46" s="14">
        <v>681378.77</v>
      </c>
      <c r="M46" s="11">
        <v>340689.38</v>
      </c>
      <c r="N46" s="3">
        <v>306620.44</v>
      </c>
      <c r="O46" s="14">
        <v>34068.94</v>
      </c>
      <c r="P46" s="11">
        <v>1788619.27</v>
      </c>
      <c r="Q46" s="3">
        <v>1609757.34</v>
      </c>
      <c r="R46" s="14">
        <v>178861.93</v>
      </c>
    </row>
    <row r="47" spans="1:18" ht="12.75" customHeight="1" x14ac:dyDescent="0.25">
      <c r="A47" s="1">
        <v>46</v>
      </c>
      <c r="B47" s="48">
        <v>5735</v>
      </c>
      <c r="C47" s="1" t="s">
        <v>153</v>
      </c>
      <c r="D47" s="2">
        <v>764718</v>
      </c>
      <c r="E47" s="1" t="s">
        <v>154</v>
      </c>
      <c r="F47" s="35" t="s">
        <v>155</v>
      </c>
      <c r="G47" s="11">
        <v>7715612.5199999996</v>
      </c>
      <c r="H47" s="3">
        <v>6944051.2699999996</v>
      </c>
      <c r="I47" s="14">
        <v>771561.25</v>
      </c>
      <c r="J47" s="11">
        <v>5878561.9199999999</v>
      </c>
      <c r="K47" s="3">
        <v>5290705.7300000004</v>
      </c>
      <c r="L47" s="14">
        <v>587856.18999999994</v>
      </c>
      <c r="M47" s="11">
        <v>293928.09999999998</v>
      </c>
      <c r="N47" s="3">
        <v>264535.28999999998</v>
      </c>
      <c r="O47" s="14">
        <v>29392.81</v>
      </c>
      <c r="P47" s="11">
        <v>1543122.5</v>
      </c>
      <c r="Q47" s="3">
        <v>1388810.25</v>
      </c>
      <c r="R47" s="14">
        <v>154312.25</v>
      </c>
    </row>
    <row r="48" spans="1:18" ht="12.75" customHeight="1" x14ac:dyDescent="0.25">
      <c r="A48" s="1">
        <v>47</v>
      </c>
      <c r="B48" s="48">
        <v>5733</v>
      </c>
      <c r="C48" s="1" t="s">
        <v>156</v>
      </c>
      <c r="D48" s="2">
        <v>766768</v>
      </c>
      <c r="E48" s="1" t="s">
        <v>157</v>
      </c>
      <c r="F48" s="35" t="s">
        <v>158</v>
      </c>
      <c r="G48" s="11">
        <v>6488128.71</v>
      </c>
      <c r="H48" s="3">
        <v>5839315.8399999999</v>
      </c>
      <c r="I48" s="14">
        <v>648812.87</v>
      </c>
      <c r="J48" s="11">
        <v>4943336.16</v>
      </c>
      <c r="K48" s="3">
        <v>4449002.54</v>
      </c>
      <c r="L48" s="14">
        <v>494333.62</v>
      </c>
      <c r="M48" s="11">
        <v>247166.81</v>
      </c>
      <c r="N48" s="3">
        <v>222450.13</v>
      </c>
      <c r="O48" s="14">
        <v>24716.68</v>
      </c>
      <c r="P48" s="11">
        <v>1297625.74</v>
      </c>
      <c r="Q48" s="3">
        <v>1167863.17</v>
      </c>
      <c r="R48" s="14">
        <v>129762.57</v>
      </c>
    </row>
    <row r="49" spans="1:18" ht="12.75" customHeight="1" x14ac:dyDescent="0.25">
      <c r="A49" s="1">
        <v>48</v>
      </c>
      <c r="B49" s="48">
        <v>5732</v>
      </c>
      <c r="C49" s="1" t="s">
        <v>159</v>
      </c>
      <c r="D49" s="2">
        <v>765269</v>
      </c>
      <c r="E49" s="1" t="s">
        <v>160</v>
      </c>
      <c r="F49" s="35" t="s">
        <v>161</v>
      </c>
      <c r="G49" s="11">
        <v>7715612.5199999996</v>
      </c>
      <c r="H49" s="3">
        <v>6944051.2699999996</v>
      </c>
      <c r="I49" s="14">
        <v>771561.25</v>
      </c>
      <c r="J49" s="11">
        <v>5878561.9199999999</v>
      </c>
      <c r="K49" s="3">
        <v>5290705.7300000004</v>
      </c>
      <c r="L49" s="14">
        <v>587856.18999999994</v>
      </c>
      <c r="M49" s="11">
        <v>293928.09999999998</v>
      </c>
      <c r="N49" s="3">
        <v>264535.28999999998</v>
      </c>
      <c r="O49" s="14">
        <v>29392.81</v>
      </c>
      <c r="P49" s="11">
        <v>1543122.5</v>
      </c>
      <c r="Q49" s="3">
        <v>1388810.25</v>
      </c>
      <c r="R49" s="14">
        <v>154312.25</v>
      </c>
    </row>
    <row r="50" spans="1:18" ht="12.75" customHeight="1" x14ac:dyDescent="0.25">
      <c r="A50" s="1">
        <v>49</v>
      </c>
      <c r="B50" s="48">
        <v>5731</v>
      </c>
      <c r="C50" s="1" t="s">
        <v>162</v>
      </c>
      <c r="D50" s="2">
        <v>767321</v>
      </c>
      <c r="E50" s="1" t="s">
        <v>163</v>
      </c>
      <c r="F50" s="35" t="s">
        <v>164</v>
      </c>
      <c r="G50" s="11">
        <v>6312773.8799999999</v>
      </c>
      <c r="H50" s="3">
        <v>5681496.4900000002</v>
      </c>
      <c r="I50" s="14">
        <v>631277.39</v>
      </c>
      <c r="J50" s="11">
        <v>4809732.4800000004</v>
      </c>
      <c r="K50" s="3">
        <v>4328759.2300000004</v>
      </c>
      <c r="L50" s="14">
        <v>480973.25</v>
      </c>
      <c r="M50" s="11">
        <v>240486.62</v>
      </c>
      <c r="N50" s="3">
        <v>216437.96</v>
      </c>
      <c r="O50" s="14">
        <v>24048.66</v>
      </c>
      <c r="P50" s="11">
        <v>1262554.78</v>
      </c>
      <c r="Q50" s="3">
        <v>1136299.3</v>
      </c>
      <c r="R50" s="14">
        <v>126255.48</v>
      </c>
    </row>
    <row r="51" spans="1:18" ht="12.75" customHeight="1" x14ac:dyDescent="0.25">
      <c r="A51" s="1">
        <v>50</v>
      </c>
      <c r="B51" s="48">
        <v>5728</v>
      </c>
      <c r="C51" s="1" t="s">
        <v>165</v>
      </c>
      <c r="D51" s="2">
        <v>765031</v>
      </c>
      <c r="E51" s="1" t="s">
        <v>166</v>
      </c>
      <c r="F51" s="35" t="s">
        <v>167</v>
      </c>
      <c r="G51" s="11">
        <v>8417031.8399999999</v>
      </c>
      <c r="H51" s="3">
        <v>7575328.6600000001</v>
      </c>
      <c r="I51" s="14">
        <v>841703.18</v>
      </c>
      <c r="J51" s="11">
        <v>6412976.6399999997</v>
      </c>
      <c r="K51" s="3">
        <v>5771678.9800000004</v>
      </c>
      <c r="L51" s="14">
        <v>641297.66</v>
      </c>
      <c r="M51" s="11">
        <v>320648.83</v>
      </c>
      <c r="N51" s="3">
        <v>288583.95</v>
      </c>
      <c r="O51" s="14">
        <v>32064.880000000001</v>
      </c>
      <c r="P51" s="11">
        <v>1683406.37</v>
      </c>
      <c r="Q51" s="3">
        <v>1515065.73</v>
      </c>
      <c r="R51" s="14">
        <v>168340.64</v>
      </c>
    </row>
    <row r="52" spans="1:18" ht="12.75" customHeight="1" x14ac:dyDescent="0.25">
      <c r="A52" s="1">
        <v>51</v>
      </c>
      <c r="B52" s="48">
        <v>5727</v>
      </c>
      <c r="C52" s="1" t="s">
        <v>168</v>
      </c>
      <c r="D52" s="2">
        <v>765680</v>
      </c>
      <c r="E52" s="1" t="s">
        <v>169</v>
      </c>
      <c r="F52" s="35" t="s">
        <v>170</v>
      </c>
      <c r="G52" s="11">
        <v>7014193.2000000002</v>
      </c>
      <c r="H52" s="3">
        <v>6312773.8799999999</v>
      </c>
      <c r="I52" s="14">
        <v>701419.32</v>
      </c>
      <c r="J52" s="11">
        <v>5344147.2</v>
      </c>
      <c r="K52" s="3">
        <v>4809732.4800000004</v>
      </c>
      <c r="L52" s="14">
        <v>534414.72</v>
      </c>
      <c r="M52" s="11">
        <v>267207.36</v>
      </c>
      <c r="N52" s="3">
        <v>240486.62</v>
      </c>
      <c r="O52" s="14">
        <v>26720.74</v>
      </c>
      <c r="P52" s="11">
        <v>1402838.64</v>
      </c>
      <c r="Q52" s="3">
        <v>1262554.78</v>
      </c>
      <c r="R52" s="14">
        <v>140283.85999999999</v>
      </c>
    </row>
    <row r="53" spans="1:18" ht="12.75" customHeight="1" x14ac:dyDescent="0.25">
      <c r="A53" s="1">
        <v>52</v>
      </c>
      <c r="B53" s="48">
        <v>5726</v>
      </c>
      <c r="C53" s="1" t="s">
        <v>171</v>
      </c>
      <c r="D53" s="2">
        <v>765399</v>
      </c>
      <c r="E53" s="1" t="s">
        <v>172</v>
      </c>
      <c r="F53" s="35" t="s">
        <v>173</v>
      </c>
      <c r="G53" s="11">
        <v>7890967.3499999996</v>
      </c>
      <c r="H53" s="3">
        <v>7101870.6100000003</v>
      </c>
      <c r="I53" s="14">
        <v>789096.74</v>
      </c>
      <c r="J53" s="11">
        <v>6012165.5999999996</v>
      </c>
      <c r="K53" s="3">
        <v>5410949.04</v>
      </c>
      <c r="L53" s="14">
        <v>601216.56000000006</v>
      </c>
      <c r="M53" s="11">
        <v>300608.28000000003</v>
      </c>
      <c r="N53" s="3">
        <v>270547.45</v>
      </c>
      <c r="O53" s="14">
        <v>30060.83</v>
      </c>
      <c r="P53" s="11">
        <v>1578193.47</v>
      </c>
      <c r="Q53" s="3">
        <v>1420374.12</v>
      </c>
      <c r="R53" s="14">
        <v>157819.35</v>
      </c>
    </row>
    <row r="54" spans="1:18" ht="12.75" customHeight="1" x14ac:dyDescent="0.25">
      <c r="A54" s="1">
        <v>53</v>
      </c>
      <c r="B54" s="48">
        <v>5717</v>
      </c>
      <c r="C54" s="1" t="s">
        <v>174</v>
      </c>
      <c r="D54" s="2">
        <v>765525</v>
      </c>
      <c r="E54" s="1" t="s">
        <v>175</v>
      </c>
      <c r="F54" s="35" t="s">
        <v>176</v>
      </c>
      <c r="G54" s="11">
        <v>8241677.0099999998</v>
      </c>
      <c r="H54" s="3">
        <v>7417509.3099999996</v>
      </c>
      <c r="I54" s="14">
        <v>824167.7</v>
      </c>
      <c r="J54" s="11">
        <v>6279372.96</v>
      </c>
      <c r="K54" s="3">
        <v>5651435.6600000001</v>
      </c>
      <c r="L54" s="14">
        <v>627937.30000000005</v>
      </c>
      <c r="M54" s="11">
        <v>313968.65000000002</v>
      </c>
      <c r="N54" s="3">
        <v>282571.78999999998</v>
      </c>
      <c r="O54" s="14">
        <v>31396.86</v>
      </c>
      <c r="P54" s="11">
        <v>1648335.4</v>
      </c>
      <c r="Q54" s="3">
        <v>1483501.86</v>
      </c>
      <c r="R54" s="14">
        <v>164833.54</v>
      </c>
    </row>
    <row r="55" spans="1:18" ht="12.75" customHeight="1" thickBot="1" x14ac:dyDescent="0.3">
      <c r="A55" s="12">
        <v>54</v>
      </c>
      <c r="B55" s="50">
        <v>5715</v>
      </c>
      <c r="C55" s="12" t="s">
        <v>177</v>
      </c>
      <c r="D55" s="24">
        <v>765721</v>
      </c>
      <c r="E55" s="25" t="s">
        <v>178</v>
      </c>
      <c r="F55" s="36" t="s">
        <v>179</v>
      </c>
      <c r="G55" s="26">
        <v>6488128.71</v>
      </c>
      <c r="H55" s="27">
        <v>5839315.8399999999</v>
      </c>
      <c r="I55" s="28">
        <v>648812.87</v>
      </c>
      <c r="J55" s="26">
        <v>4943336.16</v>
      </c>
      <c r="K55" s="27">
        <v>4449002.54</v>
      </c>
      <c r="L55" s="28">
        <v>494333.62</v>
      </c>
      <c r="M55" s="26">
        <v>247166.81</v>
      </c>
      <c r="N55" s="27">
        <v>222450.13</v>
      </c>
      <c r="O55" s="28">
        <v>24716.68</v>
      </c>
      <c r="P55" s="26">
        <v>1297625.74</v>
      </c>
      <c r="Q55" s="27">
        <v>1167863.17</v>
      </c>
      <c r="R55" s="28">
        <v>129762.57</v>
      </c>
    </row>
    <row r="56" spans="1:18" ht="12.75" customHeight="1" thickBot="1" x14ac:dyDescent="0.3">
      <c r="G56" s="29">
        <f>SUM(G2:G55)</f>
        <v>463050783.19999987</v>
      </c>
      <c r="H56" s="30">
        <f t="shared" ref="H56:O56" si="0">SUM(H2:H55)</f>
        <v>416745704.84999979</v>
      </c>
      <c r="I56" s="31">
        <f t="shared" si="0"/>
        <v>46305078.349999994</v>
      </c>
      <c r="J56" s="29">
        <f t="shared" si="0"/>
        <v>352835768.16000021</v>
      </c>
      <c r="K56" s="30">
        <f t="shared" si="0"/>
        <v>317552191.29000008</v>
      </c>
      <c r="L56" s="31">
        <f t="shared" si="0"/>
        <v>35283576.870000005</v>
      </c>
      <c r="M56" s="29">
        <f>SUM(M2:M55)</f>
        <v>17641788.420000006</v>
      </c>
      <c r="N56" s="30">
        <f t="shared" si="0"/>
        <v>15877609.609999996</v>
      </c>
      <c r="O56" s="31">
        <f t="shared" si="0"/>
        <v>1764178.8099999998</v>
      </c>
      <c r="P56" s="32">
        <f>SUM(P2:P55)</f>
        <v>92573226.61999999</v>
      </c>
      <c r="Q56" s="30">
        <f>SUM(Q2:Q55)</f>
        <v>83315903.950000033</v>
      </c>
      <c r="R56" s="31">
        <f>SUM(R2:R55)</f>
        <v>9257322.6699999981</v>
      </c>
    </row>
    <row r="58" spans="1:18" ht="12.75" customHeight="1" x14ac:dyDescent="0.25">
      <c r="J58" s="122">
        <f>J2/G2</f>
        <v>0.76190476217478698</v>
      </c>
      <c r="M58">
        <f>M2/G2</f>
        <v>3.809523810873934E-2</v>
      </c>
      <c r="P58">
        <f>P2/G2</f>
        <v>0.19999999971647378</v>
      </c>
      <c r="Q58" s="122">
        <f>SUM(J58:P58)</f>
        <v>1.0000000000000002</v>
      </c>
    </row>
    <row r="59" spans="1:18" ht="12.75" customHeight="1" x14ac:dyDescent="0.25">
      <c r="G59" s="39"/>
      <c r="J59" s="122">
        <f t="shared" ref="J59:J65" si="1">J3/G3</f>
        <v>0.76190476222622017</v>
      </c>
      <c r="M59">
        <f t="shared" ref="M59:M65" si="2">M3/G3</f>
        <v>3.8095238043804769E-2</v>
      </c>
      <c r="P59">
        <f t="shared" ref="P59:P65" si="3">P3/G3</f>
        <v>0.19999999972997501</v>
      </c>
    </row>
    <row r="60" spans="1:18" ht="12.75" customHeight="1" x14ac:dyDescent="0.25">
      <c r="J60" s="122">
        <f t="shared" si="1"/>
        <v>0.76190476250999029</v>
      </c>
      <c r="M60">
        <f t="shared" si="2"/>
        <v>3.8095237685545014E-2</v>
      </c>
      <c r="P60">
        <f t="shared" si="3"/>
        <v>0.19999999980446465</v>
      </c>
    </row>
    <row r="61" spans="1:18" ht="12.75" customHeight="1" x14ac:dyDescent="0.25">
      <c r="G61" s="38"/>
      <c r="J61" s="122">
        <f t="shared" si="1"/>
        <v>0.76190476169297749</v>
      </c>
      <c r="M61">
        <f t="shared" si="2"/>
        <v>3.809523830702239E-2</v>
      </c>
      <c r="P61">
        <f t="shared" si="3"/>
        <v>0.19999999999999998</v>
      </c>
    </row>
    <row r="62" spans="1:18" ht="12.75" customHeight="1" x14ac:dyDescent="0.25">
      <c r="J62" s="122">
        <f t="shared" si="1"/>
        <v>0.76190476175191757</v>
      </c>
      <c r="M62">
        <f t="shared" si="2"/>
        <v>3.8095238248082426E-2</v>
      </c>
      <c r="P62">
        <f t="shared" si="3"/>
        <v>0.2</v>
      </c>
    </row>
    <row r="63" spans="1:18" ht="12.75" customHeight="1" x14ac:dyDescent="0.25">
      <c r="J63" s="122">
        <f t="shared" si="1"/>
        <v>0.76190476222622017</v>
      </c>
      <c r="M63">
        <f t="shared" si="2"/>
        <v>3.8095238043804769E-2</v>
      </c>
      <c r="P63">
        <f t="shared" si="3"/>
        <v>0.19999999972997501</v>
      </c>
    </row>
    <row r="64" spans="1:18" ht="12.75" customHeight="1" x14ac:dyDescent="0.25">
      <c r="J64" s="122">
        <f t="shared" si="1"/>
        <v>0.76190476190476186</v>
      </c>
      <c r="M64">
        <f t="shared" si="2"/>
        <v>3.8095238095238099E-2</v>
      </c>
      <c r="P64">
        <f t="shared" si="3"/>
        <v>0.2</v>
      </c>
    </row>
    <row r="65" spans="10:16" ht="12.75" customHeight="1" x14ac:dyDescent="0.25">
      <c r="J65" s="122">
        <f t="shared" si="1"/>
        <v>0.76190476190476186</v>
      </c>
      <c r="M65">
        <f t="shared" si="2"/>
        <v>3.8095237687900747E-2</v>
      </c>
      <c r="P65">
        <f t="shared" si="3"/>
        <v>0.20000000040733734</v>
      </c>
    </row>
    <row r="66" spans="10:16" ht="12.75" customHeight="1" x14ac:dyDescent="0.25">
      <c r="J66" s="122"/>
    </row>
    <row r="67" spans="10:16" ht="12.75" customHeight="1" x14ac:dyDescent="0.25">
      <c r="J67" s="122"/>
    </row>
  </sheetData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I14:J17"/>
  <sheetViews>
    <sheetView workbookViewId="0">
      <selection activeCell="K22" sqref="K22"/>
    </sheetView>
  </sheetViews>
  <sheetFormatPr defaultRowHeight="12.5" x14ac:dyDescent="0.25"/>
  <cols>
    <col min="9" max="9" width="13.453125" customWidth="1"/>
    <col min="10" max="10" width="13.26953125" customWidth="1"/>
  </cols>
  <sheetData>
    <row r="14" spans="9:10" x14ac:dyDescent="0.25">
      <c r="I14" t="s">
        <v>180</v>
      </c>
      <c r="J14">
        <v>5</v>
      </c>
    </row>
    <row r="15" spans="9:10" x14ac:dyDescent="0.25">
      <c r="I15" t="s">
        <v>181</v>
      </c>
      <c r="J15">
        <v>20</v>
      </c>
    </row>
    <row r="16" spans="9:10" x14ac:dyDescent="0.25">
      <c r="I16" s="109" t="s">
        <v>182</v>
      </c>
      <c r="J16" s="109">
        <v>16</v>
      </c>
    </row>
    <row r="17" spans="10:10" x14ac:dyDescent="0.25">
      <c r="J17">
        <f>SUM(J14:J16)</f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61"/>
  <sheetViews>
    <sheetView topLeftCell="A13" zoomScaleNormal="100" workbookViewId="0">
      <selection activeCell="W2" sqref="W2"/>
    </sheetView>
  </sheetViews>
  <sheetFormatPr defaultRowHeight="12.75" customHeight="1" x14ac:dyDescent="0.25"/>
  <cols>
    <col min="3" max="3" width="21.81640625" bestFit="1" customWidth="1"/>
    <col min="4" max="4" width="12.26953125" bestFit="1" customWidth="1"/>
    <col min="5" max="5" width="55.1796875" bestFit="1" customWidth="1"/>
    <col min="6" max="7" width="14.7265625" customWidth="1"/>
    <col min="8" max="9" width="17.81640625" bestFit="1" customWidth="1"/>
    <col min="10" max="10" width="16.7265625" bestFit="1" customWidth="1"/>
    <col min="11" max="13" width="20.81640625" customWidth="1"/>
    <col min="14" max="15" width="16.7265625" bestFit="1" customWidth="1"/>
    <col min="16" max="16" width="15.7265625" bestFit="1" customWidth="1"/>
    <col min="17" max="19" width="20.81640625" customWidth="1"/>
    <col min="20" max="21" width="15.7265625" customWidth="1"/>
    <col min="22" max="22" width="14.7265625" customWidth="1"/>
    <col min="23" max="24" width="16.7265625" customWidth="1"/>
    <col min="25" max="25" width="15.7265625" customWidth="1"/>
  </cols>
  <sheetData>
    <row r="1" spans="1:25" ht="70.5" customHeight="1" thickBot="1" x14ac:dyDescent="0.3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33" t="s">
        <v>5</v>
      </c>
      <c r="G1" s="90" t="s">
        <v>183</v>
      </c>
      <c r="H1" s="37" t="s">
        <v>6</v>
      </c>
      <c r="I1" s="9" t="s">
        <v>7</v>
      </c>
      <c r="J1" s="15" t="s">
        <v>8</v>
      </c>
      <c r="K1" s="91" t="s">
        <v>184</v>
      </c>
      <c r="L1" s="9" t="s">
        <v>185</v>
      </c>
      <c r="M1" s="91" t="s">
        <v>186</v>
      </c>
      <c r="N1" s="16" t="s">
        <v>9</v>
      </c>
      <c r="O1" s="17" t="s">
        <v>10</v>
      </c>
      <c r="P1" s="18" t="s">
        <v>11</v>
      </c>
      <c r="Q1" s="99" t="s">
        <v>187</v>
      </c>
      <c r="R1" s="17" t="s">
        <v>188</v>
      </c>
      <c r="S1" s="99" t="s">
        <v>189</v>
      </c>
      <c r="T1" s="19" t="s">
        <v>12</v>
      </c>
      <c r="U1" s="20" t="s">
        <v>13</v>
      </c>
      <c r="V1" s="21" t="s">
        <v>14</v>
      </c>
      <c r="W1" s="22" t="s">
        <v>15</v>
      </c>
      <c r="X1" s="23" t="s">
        <v>16</v>
      </c>
      <c r="Y1" s="51" t="s">
        <v>17</v>
      </c>
    </row>
    <row r="2" spans="1:25" ht="12.75" customHeight="1" x14ac:dyDescent="0.25">
      <c r="A2" s="82">
        <v>1</v>
      </c>
      <c r="B2" s="83">
        <v>5781</v>
      </c>
      <c r="C2" s="82" t="s">
        <v>18</v>
      </c>
      <c r="D2" s="84">
        <v>767150</v>
      </c>
      <c r="E2" s="82" t="s">
        <v>19</v>
      </c>
      <c r="F2" s="85" t="s">
        <v>20</v>
      </c>
      <c r="G2" s="89">
        <v>1183072</v>
      </c>
      <c r="H2" s="86">
        <v>7054021.0099999998</v>
      </c>
      <c r="I2" s="87">
        <v>6348618.9100000001</v>
      </c>
      <c r="J2" s="88">
        <v>705402.1</v>
      </c>
      <c r="K2" s="92">
        <f>Q2+T2+W2</f>
        <v>8237093.0100000007</v>
      </c>
      <c r="L2" s="104">
        <v>7413383.7100000009</v>
      </c>
      <c r="M2" s="92">
        <v>823709.29999999981</v>
      </c>
      <c r="N2" s="86">
        <v>5374492.2000000002</v>
      </c>
      <c r="O2" s="87">
        <v>4837042.9800000004</v>
      </c>
      <c r="P2" s="88">
        <v>537449.22</v>
      </c>
      <c r="Q2" s="92">
        <f>G2+N2</f>
        <v>6557564.2000000002</v>
      </c>
      <c r="R2" s="104">
        <v>5901807.7800000003</v>
      </c>
      <c r="S2" s="92">
        <v>655756.41999999993</v>
      </c>
      <c r="T2" s="86">
        <v>268724.61</v>
      </c>
      <c r="U2" s="87">
        <v>241852.15</v>
      </c>
      <c r="V2" s="88">
        <v>26872.46</v>
      </c>
      <c r="W2" s="86">
        <v>1410804.2</v>
      </c>
      <c r="X2" s="87">
        <v>1269723.78</v>
      </c>
      <c r="Y2" s="88">
        <v>141080.42000000001</v>
      </c>
    </row>
    <row r="3" spans="1:25" ht="12.75" customHeight="1" x14ac:dyDescent="0.25">
      <c r="A3" s="1">
        <v>2</v>
      </c>
      <c r="B3" s="48">
        <v>5780</v>
      </c>
      <c r="C3" s="1" t="s">
        <v>21</v>
      </c>
      <c r="D3" s="2">
        <v>765225</v>
      </c>
      <c r="E3" s="1" t="s">
        <v>22</v>
      </c>
      <c r="F3" s="35" t="s">
        <v>23</v>
      </c>
      <c r="G3" s="53"/>
      <c r="H3" s="11">
        <v>7406722.0599999996</v>
      </c>
      <c r="I3" s="3">
        <v>6666049.8600000003</v>
      </c>
      <c r="J3" s="14">
        <v>740672.2</v>
      </c>
      <c r="K3" s="100">
        <f>Q3+T3+W3</f>
        <v>7406722.0599999996</v>
      </c>
      <c r="L3" s="105">
        <f>I3</f>
        <v>6666049.8600000003</v>
      </c>
      <c r="M3" s="100">
        <f>J3</f>
        <v>740672.2</v>
      </c>
      <c r="N3" s="11">
        <v>5643216.8099999996</v>
      </c>
      <c r="O3" s="3">
        <v>5078895.13</v>
      </c>
      <c r="P3" s="14">
        <v>564321.68000000005</v>
      </c>
      <c r="Q3" s="93">
        <f>N3</f>
        <v>5643216.8099999996</v>
      </c>
      <c r="R3" s="3">
        <f>O3</f>
        <v>5078895.13</v>
      </c>
      <c r="S3" s="93">
        <f>P3</f>
        <v>564321.68000000005</v>
      </c>
      <c r="T3" s="11">
        <v>282160.84000000003</v>
      </c>
      <c r="U3" s="3">
        <v>253944.76</v>
      </c>
      <c r="V3" s="14">
        <v>28216.080000000002</v>
      </c>
      <c r="W3" s="11">
        <v>1481344.41</v>
      </c>
      <c r="X3" s="3">
        <v>1333209.97</v>
      </c>
      <c r="Y3" s="14">
        <v>148134.44</v>
      </c>
    </row>
    <row r="4" spans="1:25" ht="12.75" customHeight="1" x14ac:dyDescent="0.25">
      <c r="A4" s="1">
        <v>3</v>
      </c>
      <c r="B4" s="48">
        <v>5779</v>
      </c>
      <c r="C4" s="1" t="s">
        <v>24</v>
      </c>
      <c r="D4" s="2">
        <v>766164</v>
      </c>
      <c r="E4" s="1" t="s">
        <v>25</v>
      </c>
      <c r="F4" s="35" t="s">
        <v>26</v>
      </c>
      <c r="G4" s="53"/>
      <c r="H4" s="11">
        <v>10228330.460000001</v>
      </c>
      <c r="I4" s="3">
        <v>9205497.4100000001</v>
      </c>
      <c r="J4" s="14">
        <v>1022833.05</v>
      </c>
      <c r="K4" s="100">
        <f t="shared" ref="K4:K55" si="0">Q4+T4+W4</f>
        <v>10228330.460000001</v>
      </c>
      <c r="L4" s="105">
        <f t="shared" ref="L4:L5" si="1">I4</f>
        <v>9205497.4100000001</v>
      </c>
      <c r="M4" s="100">
        <f t="shared" ref="M4:M5" si="2">J4</f>
        <v>1022833.05</v>
      </c>
      <c r="N4" s="11">
        <v>7793013.6900000004</v>
      </c>
      <c r="O4" s="3">
        <v>7013712.3200000003</v>
      </c>
      <c r="P4" s="14">
        <v>779301.37</v>
      </c>
      <c r="Q4" s="93">
        <f>N4</f>
        <v>7793013.6900000004</v>
      </c>
      <c r="R4" s="3">
        <f t="shared" ref="R4:R5" si="3">O4</f>
        <v>7013712.3200000003</v>
      </c>
      <c r="S4" s="93">
        <f t="shared" ref="S4:S5" si="4">P4</f>
        <v>779301.37</v>
      </c>
      <c r="T4" s="11">
        <v>389650.68</v>
      </c>
      <c r="U4" s="3">
        <v>350685.61</v>
      </c>
      <c r="V4" s="14">
        <v>38965.07</v>
      </c>
      <c r="W4" s="11">
        <v>2045666.09</v>
      </c>
      <c r="X4" s="3">
        <v>1841099.48</v>
      </c>
      <c r="Y4" s="14">
        <v>204566.61</v>
      </c>
    </row>
    <row r="5" spans="1:25" ht="12.75" customHeight="1" x14ac:dyDescent="0.25">
      <c r="A5" s="1">
        <v>4</v>
      </c>
      <c r="B5" s="48">
        <v>5778</v>
      </c>
      <c r="C5" s="1" t="s">
        <v>27</v>
      </c>
      <c r="D5" s="2">
        <v>767622</v>
      </c>
      <c r="E5" s="1" t="s">
        <v>28</v>
      </c>
      <c r="F5" s="35" t="s">
        <v>29</v>
      </c>
      <c r="G5" s="53"/>
      <c r="H5" s="11">
        <v>8993876.8000000007</v>
      </c>
      <c r="I5" s="3">
        <v>8094489.1100000003</v>
      </c>
      <c r="J5" s="14">
        <v>899387.69</v>
      </c>
      <c r="K5" s="100">
        <f t="shared" si="0"/>
        <v>8993876.7999999989</v>
      </c>
      <c r="L5" s="105">
        <f t="shared" si="1"/>
        <v>8094489.1100000003</v>
      </c>
      <c r="M5" s="100">
        <f t="shared" si="2"/>
        <v>899387.69</v>
      </c>
      <c r="N5" s="11">
        <v>6852477.5599999996</v>
      </c>
      <c r="O5" s="3">
        <v>6167229.7999999998</v>
      </c>
      <c r="P5" s="14">
        <v>685247.76</v>
      </c>
      <c r="Q5" s="93">
        <f>N5</f>
        <v>6852477.5599999996</v>
      </c>
      <c r="R5" s="3">
        <f t="shared" si="3"/>
        <v>6167229.7999999998</v>
      </c>
      <c r="S5" s="93">
        <f t="shared" si="4"/>
        <v>685247.76</v>
      </c>
      <c r="T5" s="11">
        <v>342623.88</v>
      </c>
      <c r="U5" s="3">
        <v>308361.49</v>
      </c>
      <c r="V5" s="14">
        <v>34262.39</v>
      </c>
      <c r="W5" s="11">
        <v>1798775.36</v>
      </c>
      <c r="X5" s="3">
        <v>1618897.82</v>
      </c>
      <c r="Y5" s="14">
        <v>179877.54</v>
      </c>
    </row>
    <row r="6" spans="1:25" ht="12.75" customHeight="1" x14ac:dyDescent="0.25">
      <c r="A6" s="58">
        <v>5</v>
      </c>
      <c r="B6" s="59">
        <v>5777</v>
      </c>
      <c r="C6" s="58" t="s">
        <v>30</v>
      </c>
      <c r="D6" s="60">
        <v>767319</v>
      </c>
      <c r="E6" s="66" t="s">
        <v>31</v>
      </c>
      <c r="F6" s="61" t="s">
        <v>32</v>
      </c>
      <c r="G6" s="65">
        <v>1478840</v>
      </c>
      <c r="H6" s="62">
        <v>9346577.8499999996</v>
      </c>
      <c r="I6" s="63">
        <v>8411920.0600000005</v>
      </c>
      <c r="J6" s="64">
        <v>934657.79</v>
      </c>
      <c r="K6" s="92">
        <f t="shared" si="0"/>
        <v>10825417.85</v>
      </c>
      <c r="L6" s="87">
        <v>9742876.0600000005</v>
      </c>
      <c r="M6" s="87">
        <v>1082541.7899999998</v>
      </c>
      <c r="N6" s="62">
        <v>7121202.1699999999</v>
      </c>
      <c r="O6" s="63">
        <v>6409081.9500000002</v>
      </c>
      <c r="P6" s="64">
        <v>712120.22</v>
      </c>
      <c r="Q6" s="94">
        <f>G6+N6</f>
        <v>8600042.1699999999</v>
      </c>
      <c r="R6" s="63">
        <v>7740037.9500000002</v>
      </c>
      <c r="S6" s="94">
        <v>860004.21999999974</v>
      </c>
      <c r="T6" s="62">
        <v>356060.11</v>
      </c>
      <c r="U6" s="63">
        <v>320454.09999999998</v>
      </c>
      <c r="V6" s="64">
        <v>35606.01</v>
      </c>
      <c r="W6" s="62">
        <v>1869315.57</v>
      </c>
      <c r="X6" s="63">
        <v>1682384.01</v>
      </c>
      <c r="Y6" s="64">
        <v>186931.56</v>
      </c>
    </row>
    <row r="7" spans="1:25" ht="12.75" customHeight="1" x14ac:dyDescent="0.25">
      <c r="A7" s="58">
        <v>6</v>
      </c>
      <c r="B7" s="59">
        <v>5776</v>
      </c>
      <c r="C7" s="58" t="s">
        <v>33</v>
      </c>
      <c r="D7" s="60">
        <v>765192</v>
      </c>
      <c r="E7" s="66" t="s">
        <v>34</v>
      </c>
      <c r="F7" s="61" t="s">
        <v>35</v>
      </c>
      <c r="G7" s="65">
        <v>1109130</v>
      </c>
      <c r="H7" s="62">
        <v>7406722.0599999996</v>
      </c>
      <c r="I7" s="63">
        <v>6666049.8600000003</v>
      </c>
      <c r="J7" s="64">
        <v>740672.2</v>
      </c>
      <c r="K7" s="92">
        <f t="shared" si="0"/>
        <v>8515852.0599999987</v>
      </c>
      <c r="L7" s="87">
        <v>7664266.8599999994</v>
      </c>
      <c r="M7" s="92">
        <v>851585.19999999972</v>
      </c>
      <c r="N7" s="62">
        <v>5643216.8099999996</v>
      </c>
      <c r="O7" s="63">
        <v>5078895.13</v>
      </c>
      <c r="P7" s="64">
        <v>564321.68000000005</v>
      </c>
      <c r="Q7" s="94">
        <f>G7+N7</f>
        <v>6752346.8099999996</v>
      </c>
      <c r="R7" s="63">
        <v>6077112.1299999999</v>
      </c>
      <c r="S7" s="94">
        <v>675234.6799999997</v>
      </c>
      <c r="T7" s="62">
        <v>282160.84000000003</v>
      </c>
      <c r="U7" s="63">
        <v>253944.76</v>
      </c>
      <c r="V7" s="64">
        <v>28216.080000000002</v>
      </c>
      <c r="W7" s="62">
        <v>1481344.41</v>
      </c>
      <c r="X7" s="63">
        <v>1333209.97</v>
      </c>
      <c r="Y7" s="64">
        <v>148134.44</v>
      </c>
    </row>
    <row r="8" spans="1:25" ht="12.75" customHeight="1" x14ac:dyDescent="0.25">
      <c r="A8" s="58">
        <v>7</v>
      </c>
      <c r="B8" s="59">
        <v>5775</v>
      </c>
      <c r="C8" s="58" t="s">
        <v>36</v>
      </c>
      <c r="D8" s="60">
        <v>765036</v>
      </c>
      <c r="E8" s="66" t="s">
        <v>37</v>
      </c>
      <c r="F8" s="61" t="s">
        <v>38</v>
      </c>
      <c r="G8" s="65">
        <v>1404898</v>
      </c>
      <c r="H8" s="62">
        <v>12274838.1</v>
      </c>
      <c r="I8" s="63">
        <v>11047354.289999999</v>
      </c>
      <c r="J8" s="64">
        <v>1227483.81</v>
      </c>
      <c r="K8" s="92">
        <f t="shared" si="0"/>
        <v>13679736.100000001</v>
      </c>
      <c r="L8" s="87">
        <v>12311762.489999998</v>
      </c>
      <c r="M8" s="92">
        <v>1367973.6100000008</v>
      </c>
      <c r="N8" s="62">
        <v>9352257.5999999996</v>
      </c>
      <c r="O8" s="63">
        <v>8417031.8399999999</v>
      </c>
      <c r="P8" s="64">
        <v>935225.76</v>
      </c>
      <c r="Q8" s="94">
        <f>G8+N8</f>
        <v>10757155.6</v>
      </c>
      <c r="R8" s="63">
        <v>9681440.0399999991</v>
      </c>
      <c r="S8" s="94">
        <v>1075715.5600000005</v>
      </c>
      <c r="T8" s="62">
        <v>467612.88</v>
      </c>
      <c r="U8" s="63">
        <v>420851.59</v>
      </c>
      <c r="V8" s="64">
        <v>46761.29</v>
      </c>
      <c r="W8" s="62">
        <v>2454967.62</v>
      </c>
      <c r="X8" s="63">
        <v>2209470.86</v>
      </c>
      <c r="Y8" s="64">
        <v>245496.76</v>
      </c>
    </row>
    <row r="9" spans="1:25" ht="12.75" customHeight="1" x14ac:dyDescent="0.25">
      <c r="A9" s="58">
        <v>8</v>
      </c>
      <c r="B9" s="59">
        <v>5774</v>
      </c>
      <c r="C9" s="58" t="s">
        <v>39</v>
      </c>
      <c r="D9" s="60">
        <v>767627</v>
      </c>
      <c r="E9" s="66" t="s">
        <v>40</v>
      </c>
      <c r="F9" s="61" t="s">
        <v>41</v>
      </c>
      <c r="G9" s="65">
        <v>1183072</v>
      </c>
      <c r="H9" s="62">
        <v>9819870.4800000004</v>
      </c>
      <c r="I9" s="63">
        <v>8837883.4299999997</v>
      </c>
      <c r="J9" s="64">
        <v>981987.05</v>
      </c>
      <c r="K9" s="92">
        <f t="shared" si="0"/>
        <v>11002942.48</v>
      </c>
      <c r="L9" s="87">
        <v>9902648.2299999986</v>
      </c>
      <c r="M9" s="92">
        <v>1100294.2500000007</v>
      </c>
      <c r="N9" s="62">
        <v>7481806.0800000001</v>
      </c>
      <c r="O9" s="63">
        <v>6733625.4699999997</v>
      </c>
      <c r="P9" s="64">
        <v>748180.61</v>
      </c>
      <c r="Q9" s="94">
        <f>G9+N9</f>
        <v>8664878.0800000001</v>
      </c>
      <c r="R9" s="63">
        <v>7798390.2699999996</v>
      </c>
      <c r="S9" s="94">
        <v>866487.81000000052</v>
      </c>
      <c r="T9" s="62">
        <v>374090.3</v>
      </c>
      <c r="U9" s="63">
        <v>336681.27</v>
      </c>
      <c r="V9" s="64">
        <v>37409.03</v>
      </c>
      <c r="W9" s="62">
        <v>1963974.1</v>
      </c>
      <c r="X9" s="63">
        <v>1767576.69</v>
      </c>
      <c r="Y9" s="64">
        <v>196397.41</v>
      </c>
    </row>
    <row r="10" spans="1:25" ht="12.75" customHeight="1" x14ac:dyDescent="0.25">
      <c r="A10" s="1">
        <v>9</v>
      </c>
      <c r="B10" s="48">
        <v>5773</v>
      </c>
      <c r="C10" s="1" t="s">
        <v>42</v>
      </c>
      <c r="D10" s="2">
        <v>765855</v>
      </c>
      <c r="E10" s="1" t="s">
        <v>43</v>
      </c>
      <c r="F10" s="35" t="s">
        <v>44</v>
      </c>
      <c r="G10" s="53"/>
      <c r="H10" s="11">
        <v>7364902.8600000003</v>
      </c>
      <c r="I10" s="3">
        <v>6628412.5700000003</v>
      </c>
      <c r="J10" s="14">
        <v>736490.29</v>
      </c>
      <c r="K10" s="100">
        <f t="shared" si="0"/>
        <v>7364902.8599999994</v>
      </c>
      <c r="L10" s="105">
        <f t="shared" ref="L10:M13" si="5">I10</f>
        <v>6628412.5700000003</v>
      </c>
      <c r="M10" s="100">
        <f t="shared" si="5"/>
        <v>736490.29</v>
      </c>
      <c r="N10" s="11">
        <v>5611354.5599999996</v>
      </c>
      <c r="O10" s="3">
        <v>5050219.0999999996</v>
      </c>
      <c r="P10" s="14">
        <v>561135.46</v>
      </c>
      <c r="Q10" s="93">
        <f>N10</f>
        <v>5611354.5599999996</v>
      </c>
      <c r="R10" s="3">
        <f>O10</f>
        <v>5050219.0999999996</v>
      </c>
      <c r="S10" s="3">
        <f>P10</f>
        <v>561135.46</v>
      </c>
      <c r="T10" s="11">
        <v>280567.73</v>
      </c>
      <c r="U10" s="3">
        <v>252510.96</v>
      </c>
      <c r="V10" s="14">
        <v>28056.77</v>
      </c>
      <c r="W10" s="11">
        <v>1472980.57</v>
      </c>
      <c r="X10" s="3">
        <v>1325682.51</v>
      </c>
      <c r="Y10" s="14">
        <v>147298.06</v>
      </c>
    </row>
    <row r="11" spans="1:25" ht="12.75" customHeight="1" x14ac:dyDescent="0.25">
      <c r="A11" s="1">
        <v>10</v>
      </c>
      <c r="B11" s="48">
        <v>5772</v>
      </c>
      <c r="C11" s="1" t="s">
        <v>45</v>
      </c>
      <c r="D11" s="2">
        <v>767383</v>
      </c>
      <c r="E11" s="1" t="s">
        <v>46</v>
      </c>
      <c r="F11" s="35" t="s">
        <v>47</v>
      </c>
      <c r="G11" s="53"/>
      <c r="H11" s="11">
        <v>9995225.3100000005</v>
      </c>
      <c r="I11" s="3">
        <v>8995702.7699999996</v>
      </c>
      <c r="J11" s="14">
        <v>999522.54</v>
      </c>
      <c r="K11" s="100">
        <f t="shared" si="0"/>
        <v>9995225.3100000005</v>
      </c>
      <c r="L11" s="105">
        <f t="shared" si="5"/>
        <v>8995702.7699999996</v>
      </c>
      <c r="M11" s="100">
        <f t="shared" si="5"/>
        <v>999522.54</v>
      </c>
      <c r="N11" s="11">
        <v>7615409.7599999998</v>
      </c>
      <c r="O11" s="3">
        <v>6853868.7800000003</v>
      </c>
      <c r="P11" s="14">
        <v>761540.98</v>
      </c>
      <c r="Q11" s="93">
        <f>N11</f>
        <v>7615409.7599999998</v>
      </c>
      <c r="R11" s="3">
        <f t="shared" ref="R11:R13" si="6">O11</f>
        <v>6853868.7800000003</v>
      </c>
      <c r="S11" s="3">
        <f t="shared" ref="S11:S13" si="7">P11</f>
        <v>761540.98</v>
      </c>
      <c r="T11" s="11">
        <v>380770.49</v>
      </c>
      <c r="U11" s="3">
        <v>342693.44</v>
      </c>
      <c r="V11" s="14">
        <v>38077.050000000003</v>
      </c>
      <c r="W11" s="11">
        <v>1999045.06</v>
      </c>
      <c r="X11" s="3">
        <v>1799140.55</v>
      </c>
      <c r="Y11" s="14">
        <v>199904.51</v>
      </c>
    </row>
    <row r="12" spans="1:25" s="46" customFormat="1" ht="12.75" customHeight="1" x14ac:dyDescent="0.25">
      <c r="A12" s="1">
        <v>11</v>
      </c>
      <c r="B12" s="49">
        <v>5771</v>
      </c>
      <c r="C12" s="40" t="s">
        <v>48</v>
      </c>
      <c r="D12" s="41">
        <v>765237</v>
      </c>
      <c r="E12" s="40" t="s">
        <v>49</v>
      </c>
      <c r="F12" s="42" t="s">
        <v>50</v>
      </c>
      <c r="G12" s="54"/>
      <c r="H12" s="43">
        <v>7669450.0199999996</v>
      </c>
      <c r="I12" s="44">
        <v>6902505.0199999996</v>
      </c>
      <c r="J12" s="45">
        <v>766945</v>
      </c>
      <c r="K12" s="100">
        <f t="shared" si="0"/>
        <v>7669450.0199999996</v>
      </c>
      <c r="L12" s="105">
        <f t="shared" si="5"/>
        <v>6902505.0199999996</v>
      </c>
      <c r="M12" s="100">
        <f t="shared" si="5"/>
        <v>766945</v>
      </c>
      <c r="N12" s="43">
        <v>5878561.9199999999</v>
      </c>
      <c r="O12" s="44">
        <v>5290705.7300000004</v>
      </c>
      <c r="P12" s="45">
        <v>587856.18999999994</v>
      </c>
      <c r="Q12" s="95">
        <f>N12</f>
        <v>5878561.9199999999</v>
      </c>
      <c r="R12" s="3">
        <f t="shared" si="6"/>
        <v>5290705.7300000004</v>
      </c>
      <c r="S12" s="3">
        <f t="shared" si="7"/>
        <v>587856.18999999994</v>
      </c>
      <c r="T12" s="43">
        <v>293928.09999999998</v>
      </c>
      <c r="U12" s="44">
        <v>264535.28999999998</v>
      </c>
      <c r="V12" s="45">
        <v>29392.81</v>
      </c>
      <c r="W12" s="43">
        <v>1496960</v>
      </c>
      <c r="X12" s="44">
        <v>1347264</v>
      </c>
      <c r="Y12" s="45">
        <v>149696</v>
      </c>
    </row>
    <row r="13" spans="1:25" ht="12.75" customHeight="1" x14ac:dyDescent="0.25">
      <c r="A13" s="1">
        <v>12</v>
      </c>
      <c r="B13" s="48">
        <v>5770</v>
      </c>
      <c r="C13" s="1" t="s">
        <v>51</v>
      </c>
      <c r="D13" s="2">
        <v>766334</v>
      </c>
      <c r="E13" s="1" t="s">
        <v>52</v>
      </c>
      <c r="F13" s="35" t="s">
        <v>53</v>
      </c>
      <c r="G13" s="55"/>
      <c r="H13" s="11">
        <v>8943096.3300000001</v>
      </c>
      <c r="I13" s="3">
        <v>8048786.6900000004</v>
      </c>
      <c r="J13" s="14">
        <v>894309.64</v>
      </c>
      <c r="K13" s="100">
        <f t="shared" si="0"/>
        <v>8943096.3300000001</v>
      </c>
      <c r="L13" s="105">
        <f t="shared" si="5"/>
        <v>8048786.6900000004</v>
      </c>
      <c r="M13" s="100">
        <f t="shared" si="5"/>
        <v>894309.64</v>
      </c>
      <c r="N13" s="11">
        <v>6813787.6799999997</v>
      </c>
      <c r="O13" s="3">
        <v>6132408.9100000001</v>
      </c>
      <c r="P13" s="14">
        <v>681378.77</v>
      </c>
      <c r="Q13" s="93">
        <f>N13</f>
        <v>6813787.6799999997</v>
      </c>
      <c r="R13" s="3">
        <f t="shared" si="6"/>
        <v>6132408.9100000001</v>
      </c>
      <c r="S13" s="3">
        <f t="shared" si="7"/>
        <v>681378.77</v>
      </c>
      <c r="T13" s="11">
        <v>340689.38</v>
      </c>
      <c r="U13" s="3">
        <v>306620.44</v>
      </c>
      <c r="V13" s="14">
        <v>34068.94</v>
      </c>
      <c r="W13" s="11">
        <v>1788619.27</v>
      </c>
      <c r="X13" s="3">
        <v>1609757.34</v>
      </c>
      <c r="Y13" s="14">
        <v>178861.93</v>
      </c>
    </row>
    <row r="14" spans="1:25" ht="12.75" customHeight="1" x14ac:dyDescent="0.25">
      <c r="A14" s="58">
        <v>13</v>
      </c>
      <c r="B14" s="59">
        <v>5769</v>
      </c>
      <c r="C14" s="58" t="s">
        <v>54</v>
      </c>
      <c r="D14" s="60">
        <v>767531</v>
      </c>
      <c r="E14" s="66" t="s">
        <v>55</v>
      </c>
      <c r="F14" s="61" t="s">
        <v>56</v>
      </c>
      <c r="G14" s="65">
        <v>1848550</v>
      </c>
      <c r="H14" s="62">
        <v>10170580.140000001</v>
      </c>
      <c r="I14" s="63">
        <v>9153522.1300000008</v>
      </c>
      <c r="J14" s="64">
        <v>1017058.01</v>
      </c>
      <c r="K14" s="92">
        <f t="shared" si="0"/>
        <v>12019130.140000001</v>
      </c>
      <c r="L14" s="87">
        <v>10817217.129999999</v>
      </c>
      <c r="M14" s="92">
        <v>1201913.0100000019</v>
      </c>
      <c r="N14" s="62">
        <v>7749013.4400000004</v>
      </c>
      <c r="O14" s="63">
        <v>6974112.0999999996</v>
      </c>
      <c r="P14" s="64">
        <v>774901.34</v>
      </c>
      <c r="Q14" s="94">
        <f>G14+N14</f>
        <v>9597563.4400000013</v>
      </c>
      <c r="R14" s="63">
        <v>8637807.0999999996</v>
      </c>
      <c r="S14" s="94">
        <v>959756.34000000171</v>
      </c>
      <c r="T14" s="62">
        <v>387450.67</v>
      </c>
      <c r="U14" s="63">
        <v>348705.6</v>
      </c>
      <c r="V14" s="64">
        <v>38745.07</v>
      </c>
      <c r="W14" s="62">
        <v>2034116.03</v>
      </c>
      <c r="X14" s="63">
        <v>1830704.43</v>
      </c>
      <c r="Y14" s="64">
        <v>203411.6</v>
      </c>
    </row>
    <row r="15" spans="1:25" ht="12.75" customHeight="1" x14ac:dyDescent="0.25">
      <c r="A15" s="1">
        <v>14</v>
      </c>
      <c r="B15" s="48">
        <v>5768</v>
      </c>
      <c r="C15" s="1" t="s">
        <v>57</v>
      </c>
      <c r="D15" s="2">
        <v>766496</v>
      </c>
      <c r="E15" s="1" t="s">
        <v>58</v>
      </c>
      <c r="F15" s="35" t="s">
        <v>59</v>
      </c>
      <c r="G15" s="56"/>
      <c r="H15" s="11">
        <v>7014193.2000000002</v>
      </c>
      <c r="I15" s="3">
        <v>6312773.8799999999</v>
      </c>
      <c r="J15" s="14">
        <v>701419.32</v>
      </c>
      <c r="K15" s="100">
        <f t="shared" si="0"/>
        <v>7014193.2000000002</v>
      </c>
      <c r="L15" s="105">
        <f>I15</f>
        <v>6312773.8799999999</v>
      </c>
      <c r="M15" s="100">
        <f>J15</f>
        <v>701419.32</v>
      </c>
      <c r="N15" s="11">
        <v>5344147.2</v>
      </c>
      <c r="O15" s="3">
        <v>4809732.4800000004</v>
      </c>
      <c r="P15" s="14">
        <v>534414.72</v>
      </c>
      <c r="Q15" s="93">
        <f>N15</f>
        <v>5344147.2</v>
      </c>
      <c r="R15" s="3">
        <f>O15</f>
        <v>4809732.4800000004</v>
      </c>
      <c r="S15" s="93">
        <f>P15</f>
        <v>534414.72</v>
      </c>
      <c r="T15" s="11">
        <v>267207.36</v>
      </c>
      <c r="U15" s="3">
        <v>240486.62</v>
      </c>
      <c r="V15" s="14">
        <v>26720.74</v>
      </c>
      <c r="W15" s="11">
        <v>1402838.64</v>
      </c>
      <c r="X15" s="3">
        <v>1262554.78</v>
      </c>
      <c r="Y15" s="14">
        <v>140283.85999999999</v>
      </c>
    </row>
    <row r="16" spans="1:25" ht="12.75" customHeight="1" x14ac:dyDescent="0.25">
      <c r="A16" s="66">
        <v>15</v>
      </c>
      <c r="B16" s="67">
        <v>5767</v>
      </c>
      <c r="C16" s="66" t="s">
        <v>60</v>
      </c>
      <c r="D16" s="68">
        <v>767364</v>
      </c>
      <c r="E16" s="66" t="s">
        <v>61</v>
      </c>
      <c r="F16" s="69" t="s">
        <v>62</v>
      </c>
      <c r="G16" s="73">
        <v>1404898</v>
      </c>
      <c r="H16" s="70">
        <v>12450192.93</v>
      </c>
      <c r="I16" s="71">
        <v>11205173.630000001</v>
      </c>
      <c r="J16" s="72">
        <v>1245019.3</v>
      </c>
      <c r="K16" s="92">
        <f t="shared" si="0"/>
        <v>13855090.93</v>
      </c>
      <c r="L16" s="87">
        <v>12469581.83</v>
      </c>
      <c r="M16" s="92">
        <v>1385509.0999999996</v>
      </c>
      <c r="N16" s="70">
        <v>9485861.2799999993</v>
      </c>
      <c r="O16" s="71">
        <v>8537275.1500000004</v>
      </c>
      <c r="P16" s="72">
        <v>948586.13</v>
      </c>
      <c r="Q16" s="96">
        <f>G16+N16</f>
        <v>10890759.279999999</v>
      </c>
      <c r="R16" s="71">
        <v>9801683.3499999996</v>
      </c>
      <c r="S16" s="96">
        <v>1089075.9299999997</v>
      </c>
      <c r="T16" s="70">
        <v>474293.06</v>
      </c>
      <c r="U16" s="71">
        <v>426863.75</v>
      </c>
      <c r="V16" s="72">
        <v>47429.31</v>
      </c>
      <c r="W16" s="70">
        <v>2490038.59</v>
      </c>
      <c r="X16" s="71">
        <v>2241034.73</v>
      </c>
      <c r="Y16" s="72">
        <v>249003.86</v>
      </c>
    </row>
    <row r="17" spans="1:27" ht="12.75" customHeight="1" x14ac:dyDescent="0.25">
      <c r="A17" s="1">
        <v>16</v>
      </c>
      <c r="B17" s="48">
        <v>5766</v>
      </c>
      <c r="C17" s="1" t="s">
        <v>63</v>
      </c>
      <c r="D17" s="2">
        <v>767562</v>
      </c>
      <c r="E17" s="1" t="s">
        <v>64</v>
      </c>
      <c r="F17" s="35" t="s">
        <v>65</v>
      </c>
      <c r="G17" s="53"/>
      <c r="H17" s="11">
        <v>8993876.8000000007</v>
      </c>
      <c r="I17" s="3">
        <v>8094489.1100000003</v>
      </c>
      <c r="J17" s="14">
        <v>899387.69</v>
      </c>
      <c r="K17" s="100">
        <f t="shared" si="0"/>
        <v>8993876.7999999989</v>
      </c>
      <c r="L17" s="105">
        <f>I17</f>
        <v>8094489.1100000003</v>
      </c>
      <c r="M17" s="100">
        <f>J17</f>
        <v>899387.69</v>
      </c>
      <c r="N17" s="11">
        <v>6852477.5599999996</v>
      </c>
      <c r="O17" s="3">
        <v>6167229.7999999998</v>
      </c>
      <c r="P17" s="14">
        <v>685247.76</v>
      </c>
      <c r="Q17" s="93">
        <f t="shared" ref="Q17:Q22" si="8">N17</f>
        <v>6852477.5599999996</v>
      </c>
      <c r="R17" s="3">
        <f>O17</f>
        <v>6167229.7999999998</v>
      </c>
      <c r="S17" s="3">
        <f>P17</f>
        <v>685247.76</v>
      </c>
      <c r="T17" s="11">
        <v>342623.88</v>
      </c>
      <c r="U17" s="3">
        <v>308361.49</v>
      </c>
      <c r="V17" s="14">
        <v>34262.39</v>
      </c>
      <c r="W17" s="11">
        <v>1798775.36</v>
      </c>
      <c r="X17" s="3">
        <v>1618897.82</v>
      </c>
      <c r="Y17" s="14">
        <v>179877.54</v>
      </c>
    </row>
    <row r="18" spans="1:27" ht="12.75" customHeight="1" x14ac:dyDescent="0.25">
      <c r="A18" s="1">
        <v>17</v>
      </c>
      <c r="B18" s="48">
        <v>5765</v>
      </c>
      <c r="C18" s="1" t="s">
        <v>66</v>
      </c>
      <c r="D18" s="2">
        <v>765167</v>
      </c>
      <c r="E18" s="1" t="s">
        <v>67</v>
      </c>
      <c r="F18" s="35" t="s">
        <v>68</v>
      </c>
      <c r="G18" s="53"/>
      <c r="H18" s="11">
        <v>8592386.6699999999</v>
      </c>
      <c r="I18" s="3">
        <v>7733148.0099999998</v>
      </c>
      <c r="J18" s="14">
        <v>859238.66</v>
      </c>
      <c r="K18" s="100">
        <f t="shared" si="0"/>
        <v>8592386.6699999999</v>
      </c>
      <c r="L18" s="105">
        <f t="shared" ref="L18:L22" si="9">I18</f>
        <v>7733148.0099999998</v>
      </c>
      <c r="M18" s="100">
        <f t="shared" ref="M18:M22" si="10">J18</f>
        <v>859238.66</v>
      </c>
      <c r="N18" s="11">
        <v>6546580.3200000003</v>
      </c>
      <c r="O18" s="3">
        <v>5891922.29</v>
      </c>
      <c r="P18" s="14">
        <v>654658.03</v>
      </c>
      <c r="Q18" s="93">
        <f t="shared" si="8"/>
        <v>6546580.3200000003</v>
      </c>
      <c r="R18" s="3">
        <f t="shared" ref="R18:R22" si="11">O18</f>
        <v>5891922.29</v>
      </c>
      <c r="S18" s="3">
        <f t="shared" ref="S18:S22" si="12">P18</f>
        <v>654658.03</v>
      </c>
      <c r="T18" s="11">
        <v>327329.02</v>
      </c>
      <c r="U18" s="3">
        <v>294596.12</v>
      </c>
      <c r="V18" s="14">
        <v>32732.9</v>
      </c>
      <c r="W18" s="11">
        <v>1718477.33</v>
      </c>
      <c r="X18" s="3">
        <v>1546629.6</v>
      </c>
      <c r="Y18" s="14">
        <v>171847.73</v>
      </c>
    </row>
    <row r="19" spans="1:27" ht="12.75" customHeight="1" x14ac:dyDescent="0.25">
      <c r="A19" s="1">
        <v>18</v>
      </c>
      <c r="B19" s="48">
        <v>5764</v>
      </c>
      <c r="C19" s="1" t="s">
        <v>69</v>
      </c>
      <c r="D19" s="2">
        <v>766288</v>
      </c>
      <c r="E19" s="1" t="s">
        <v>70</v>
      </c>
      <c r="F19" s="35" t="s">
        <v>71</v>
      </c>
      <c r="G19" s="53"/>
      <c r="H19" s="11">
        <v>6838838.3700000001</v>
      </c>
      <c r="I19" s="3">
        <v>6154954.5300000003</v>
      </c>
      <c r="J19" s="14">
        <v>683883.84</v>
      </c>
      <c r="K19" s="100">
        <f t="shared" si="0"/>
        <v>6838838.3699999992</v>
      </c>
      <c r="L19" s="105">
        <f t="shared" si="9"/>
        <v>6154954.5300000003</v>
      </c>
      <c r="M19" s="100">
        <f t="shared" si="10"/>
        <v>683883.84</v>
      </c>
      <c r="N19" s="11">
        <v>5210543.5199999996</v>
      </c>
      <c r="O19" s="3">
        <v>4689489.17</v>
      </c>
      <c r="P19" s="14">
        <v>521054.35</v>
      </c>
      <c r="Q19" s="93">
        <f t="shared" si="8"/>
        <v>5210543.5199999996</v>
      </c>
      <c r="R19" s="3">
        <f t="shared" si="11"/>
        <v>4689489.17</v>
      </c>
      <c r="S19" s="3">
        <f t="shared" si="12"/>
        <v>521054.35</v>
      </c>
      <c r="T19" s="11">
        <v>260527.18</v>
      </c>
      <c r="U19" s="3">
        <v>234474.46</v>
      </c>
      <c r="V19" s="14">
        <v>26052.720000000001</v>
      </c>
      <c r="W19" s="11">
        <v>1367767.67</v>
      </c>
      <c r="X19" s="3">
        <v>1230990.8999999999</v>
      </c>
      <c r="Y19" s="14">
        <v>136776.76999999999</v>
      </c>
    </row>
    <row r="20" spans="1:27" ht="12.75" customHeight="1" x14ac:dyDescent="0.25">
      <c r="A20" s="1">
        <v>19</v>
      </c>
      <c r="B20" s="48">
        <v>5763</v>
      </c>
      <c r="C20" s="1" t="s">
        <v>72</v>
      </c>
      <c r="D20" s="2">
        <v>767103</v>
      </c>
      <c r="E20" s="1" t="s">
        <v>73</v>
      </c>
      <c r="F20" s="35" t="s">
        <v>74</v>
      </c>
      <c r="G20" s="53"/>
      <c r="H20" s="11">
        <v>6137419.0499999998</v>
      </c>
      <c r="I20" s="3">
        <v>5523677.1500000004</v>
      </c>
      <c r="J20" s="14">
        <v>613741.9</v>
      </c>
      <c r="K20" s="100">
        <f t="shared" si="0"/>
        <v>6137419.0500000007</v>
      </c>
      <c r="L20" s="105">
        <f t="shared" si="9"/>
        <v>5523677.1500000004</v>
      </c>
      <c r="M20" s="100">
        <f t="shared" si="10"/>
        <v>613741.9</v>
      </c>
      <c r="N20" s="11">
        <v>4676128.8</v>
      </c>
      <c r="O20" s="3">
        <v>4208515.92</v>
      </c>
      <c r="P20" s="14">
        <v>467612.88</v>
      </c>
      <c r="Q20" s="93">
        <f t="shared" si="8"/>
        <v>4676128.8</v>
      </c>
      <c r="R20" s="3">
        <f t="shared" si="11"/>
        <v>4208515.92</v>
      </c>
      <c r="S20" s="3">
        <f t="shared" si="12"/>
        <v>467612.88</v>
      </c>
      <c r="T20" s="11">
        <v>233806.44</v>
      </c>
      <c r="U20" s="3">
        <v>210425.8</v>
      </c>
      <c r="V20" s="14">
        <v>23380.639999999999</v>
      </c>
      <c r="W20" s="11">
        <v>1227483.81</v>
      </c>
      <c r="X20" s="3">
        <v>1104735.43</v>
      </c>
      <c r="Y20" s="14">
        <v>122748.38</v>
      </c>
    </row>
    <row r="21" spans="1:27" ht="12.75" customHeight="1" x14ac:dyDescent="0.25">
      <c r="A21" s="1">
        <v>20</v>
      </c>
      <c r="B21" s="48">
        <v>5762</v>
      </c>
      <c r="C21" s="1" t="s">
        <v>75</v>
      </c>
      <c r="D21" s="2">
        <v>767200</v>
      </c>
      <c r="E21" s="1" t="s">
        <v>76</v>
      </c>
      <c r="F21" s="35" t="s">
        <v>77</v>
      </c>
      <c r="G21" s="53"/>
      <c r="H21" s="11">
        <v>10521289.800000001</v>
      </c>
      <c r="I21" s="3">
        <v>9469160.8200000003</v>
      </c>
      <c r="J21" s="14">
        <v>1052128.98</v>
      </c>
      <c r="K21" s="100">
        <f t="shared" si="0"/>
        <v>10521289.800000001</v>
      </c>
      <c r="L21" s="105">
        <f t="shared" si="9"/>
        <v>9469160.8200000003</v>
      </c>
      <c r="M21" s="100">
        <f t="shared" si="10"/>
        <v>1052128.98</v>
      </c>
      <c r="N21" s="11">
        <v>8016220.7999999998</v>
      </c>
      <c r="O21" s="3">
        <v>7214598.7199999997</v>
      </c>
      <c r="P21" s="14">
        <v>801622.08</v>
      </c>
      <c r="Q21" s="93">
        <f t="shared" si="8"/>
        <v>8016220.7999999998</v>
      </c>
      <c r="R21" s="3">
        <f t="shared" si="11"/>
        <v>7214598.7199999997</v>
      </c>
      <c r="S21" s="3">
        <f t="shared" si="12"/>
        <v>801622.08</v>
      </c>
      <c r="T21" s="11">
        <v>400811.04</v>
      </c>
      <c r="U21" s="3">
        <v>360729.94</v>
      </c>
      <c r="V21" s="14">
        <v>40081.1</v>
      </c>
      <c r="W21" s="11">
        <v>2104257.96</v>
      </c>
      <c r="X21" s="3">
        <v>1893832.16</v>
      </c>
      <c r="Y21" s="14">
        <v>210425.8</v>
      </c>
    </row>
    <row r="22" spans="1:27" ht="12.75" customHeight="1" x14ac:dyDescent="0.25">
      <c r="A22" s="1">
        <v>21</v>
      </c>
      <c r="B22" s="48">
        <v>5761</v>
      </c>
      <c r="C22" s="1" t="s">
        <v>78</v>
      </c>
      <c r="D22" s="2">
        <v>767442</v>
      </c>
      <c r="E22" s="4" t="s">
        <v>79</v>
      </c>
      <c r="F22" s="35" t="s">
        <v>80</v>
      </c>
      <c r="G22" s="53"/>
      <c r="H22" s="11">
        <v>8241677.0099999998</v>
      </c>
      <c r="I22" s="3">
        <v>7417509.3099999996</v>
      </c>
      <c r="J22" s="14">
        <v>824167.7</v>
      </c>
      <c r="K22" s="100">
        <f t="shared" si="0"/>
        <v>8241677.0099999998</v>
      </c>
      <c r="L22" s="105">
        <f t="shared" si="9"/>
        <v>7417509.3099999996</v>
      </c>
      <c r="M22" s="100">
        <f t="shared" si="10"/>
        <v>824167.7</v>
      </c>
      <c r="N22" s="11">
        <v>6279372.96</v>
      </c>
      <c r="O22" s="3">
        <v>5651435.6600000001</v>
      </c>
      <c r="P22" s="14">
        <v>627937.30000000005</v>
      </c>
      <c r="Q22" s="93">
        <f t="shared" si="8"/>
        <v>6279372.96</v>
      </c>
      <c r="R22" s="3">
        <f t="shared" si="11"/>
        <v>5651435.6600000001</v>
      </c>
      <c r="S22" s="3">
        <f t="shared" si="12"/>
        <v>627937.30000000005</v>
      </c>
      <c r="T22" s="11">
        <v>313968.65000000002</v>
      </c>
      <c r="U22" s="3">
        <v>282571.78999999998</v>
      </c>
      <c r="V22" s="14">
        <v>31396.86</v>
      </c>
      <c r="W22" s="11">
        <v>1648335.4</v>
      </c>
      <c r="X22" s="3">
        <v>1483501.86</v>
      </c>
      <c r="Y22" s="14">
        <v>164833.54</v>
      </c>
    </row>
    <row r="23" spans="1:27" ht="12.75" customHeight="1" x14ac:dyDescent="0.25">
      <c r="A23" s="66">
        <v>22</v>
      </c>
      <c r="B23" s="67">
        <v>5760</v>
      </c>
      <c r="C23" s="66" t="s">
        <v>81</v>
      </c>
      <c r="D23" s="68">
        <v>765226</v>
      </c>
      <c r="E23" s="66" t="s">
        <v>82</v>
      </c>
      <c r="F23" s="69" t="s">
        <v>83</v>
      </c>
      <c r="G23" s="73">
        <v>1996434</v>
      </c>
      <c r="H23" s="70">
        <v>9469160.8200000003</v>
      </c>
      <c r="I23" s="71">
        <v>8522244.7400000002</v>
      </c>
      <c r="J23" s="72">
        <v>946916.08</v>
      </c>
      <c r="K23" s="92">
        <f t="shared" si="0"/>
        <v>11465594.819999998</v>
      </c>
      <c r="L23" s="87">
        <v>10319035.34</v>
      </c>
      <c r="M23" s="92">
        <v>1146559.4799999986</v>
      </c>
      <c r="N23" s="70">
        <v>7214598.7199999997</v>
      </c>
      <c r="O23" s="71">
        <v>6493138.8499999996</v>
      </c>
      <c r="P23" s="72">
        <v>721459.87</v>
      </c>
      <c r="Q23" s="96">
        <f>G23+N23</f>
        <v>9211032.7199999988</v>
      </c>
      <c r="R23" s="71">
        <v>8289929.4500000002</v>
      </c>
      <c r="S23" s="96">
        <v>921103.26999999862</v>
      </c>
      <c r="T23" s="70">
        <v>360729.94</v>
      </c>
      <c r="U23" s="71">
        <v>324656.95</v>
      </c>
      <c r="V23" s="72">
        <v>36072.99</v>
      </c>
      <c r="W23" s="70">
        <v>1893832.16</v>
      </c>
      <c r="X23" s="71">
        <v>1704448.94</v>
      </c>
      <c r="Y23" s="72">
        <v>189383.22</v>
      </c>
    </row>
    <row r="24" spans="1:27" ht="12.75" customHeight="1" x14ac:dyDescent="0.25">
      <c r="A24" s="1">
        <v>23</v>
      </c>
      <c r="B24" s="48">
        <v>5759</v>
      </c>
      <c r="C24" s="1" t="s">
        <v>84</v>
      </c>
      <c r="D24" s="2">
        <v>767341</v>
      </c>
      <c r="E24" s="1" t="s">
        <v>85</v>
      </c>
      <c r="F24" s="35" t="s">
        <v>86</v>
      </c>
      <c r="G24" s="53"/>
      <c r="H24" s="11">
        <v>8241677.0099999998</v>
      </c>
      <c r="I24" s="3">
        <v>7417509.3099999996</v>
      </c>
      <c r="J24" s="14">
        <v>824167.7</v>
      </c>
      <c r="K24" s="100">
        <f t="shared" si="0"/>
        <v>8241677.0099999998</v>
      </c>
      <c r="L24" s="105">
        <f>I24</f>
        <v>7417509.3099999996</v>
      </c>
      <c r="M24" s="100">
        <f>J24</f>
        <v>824167.7</v>
      </c>
      <c r="N24" s="11">
        <v>6279372.96</v>
      </c>
      <c r="O24" s="3">
        <v>5651435.6600000001</v>
      </c>
      <c r="P24" s="14">
        <v>627937.30000000005</v>
      </c>
      <c r="Q24" s="93">
        <f t="shared" ref="Q24:S25" si="13">N24</f>
        <v>6279372.96</v>
      </c>
      <c r="R24" s="3">
        <f t="shared" si="13"/>
        <v>5651435.6600000001</v>
      </c>
      <c r="S24" s="3">
        <f t="shared" si="13"/>
        <v>627937.30000000005</v>
      </c>
      <c r="T24" s="11">
        <v>313968.65000000002</v>
      </c>
      <c r="U24" s="3">
        <v>282571.78999999998</v>
      </c>
      <c r="V24" s="14">
        <v>31396.86</v>
      </c>
      <c r="W24" s="11">
        <v>1648335.4</v>
      </c>
      <c r="X24" s="3">
        <v>1483501.86</v>
      </c>
      <c r="Y24" s="14">
        <v>164833.54</v>
      </c>
      <c r="AA24" s="38"/>
    </row>
    <row r="25" spans="1:27" ht="12.75" customHeight="1" x14ac:dyDescent="0.25">
      <c r="A25" s="1">
        <v>24</v>
      </c>
      <c r="B25" s="48">
        <v>5758</v>
      </c>
      <c r="C25" s="1" t="s">
        <v>87</v>
      </c>
      <c r="D25" s="2">
        <v>767335</v>
      </c>
      <c r="E25" s="1" t="s">
        <v>88</v>
      </c>
      <c r="F25" s="35" t="s">
        <v>89</v>
      </c>
      <c r="G25" s="53"/>
      <c r="H25" s="11">
        <v>8241677.0099999998</v>
      </c>
      <c r="I25" s="3">
        <v>7417509.3099999996</v>
      </c>
      <c r="J25" s="14">
        <v>824167.7</v>
      </c>
      <c r="K25" s="100">
        <f t="shared" si="0"/>
        <v>8241677.0099999998</v>
      </c>
      <c r="L25" s="105">
        <f>I25</f>
        <v>7417509.3099999996</v>
      </c>
      <c r="M25" s="100">
        <f>J25</f>
        <v>824167.7</v>
      </c>
      <c r="N25" s="11">
        <v>6279372.96</v>
      </c>
      <c r="O25" s="3">
        <v>5651435.6600000001</v>
      </c>
      <c r="P25" s="14">
        <v>627937.30000000005</v>
      </c>
      <c r="Q25" s="93">
        <f t="shared" si="13"/>
        <v>6279372.96</v>
      </c>
      <c r="R25" s="3">
        <f t="shared" si="13"/>
        <v>5651435.6600000001</v>
      </c>
      <c r="S25" s="3">
        <f t="shared" si="13"/>
        <v>627937.30000000005</v>
      </c>
      <c r="T25" s="11">
        <v>313968.65000000002</v>
      </c>
      <c r="U25" s="3">
        <v>282571.78999999998</v>
      </c>
      <c r="V25" s="14">
        <v>31396.86</v>
      </c>
      <c r="W25" s="11">
        <v>1648335.4</v>
      </c>
      <c r="X25" s="3">
        <v>1483501.86</v>
      </c>
      <c r="Y25" s="14">
        <v>164833.54</v>
      </c>
      <c r="AA25" s="38"/>
    </row>
    <row r="26" spans="1:27" ht="12.75" customHeight="1" x14ac:dyDescent="0.25">
      <c r="A26" s="66">
        <v>25</v>
      </c>
      <c r="B26" s="67">
        <v>5757</v>
      </c>
      <c r="C26" s="66" t="s">
        <v>90</v>
      </c>
      <c r="D26" s="68">
        <v>767079</v>
      </c>
      <c r="E26" s="66" t="s">
        <v>91</v>
      </c>
      <c r="F26" s="69" t="s">
        <v>92</v>
      </c>
      <c r="G26" s="73">
        <v>1257014</v>
      </c>
      <c r="H26" s="70">
        <v>8592386.6699999999</v>
      </c>
      <c r="I26" s="71">
        <v>7733148.0099999998</v>
      </c>
      <c r="J26" s="72">
        <v>859238.66</v>
      </c>
      <c r="K26" s="92">
        <f t="shared" si="0"/>
        <v>9849400.6699999999</v>
      </c>
      <c r="L26" s="87">
        <v>8864460.6099999994</v>
      </c>
      <c r="M26" s="92">
        <v>984940.06000000064</v>
      </c>
      <c r="N26" s="70">
        <v>6546580.3200000003</v>
      </c>
      <c r="O26" s="71">
        <v>5891922.29</v>
      </c>
      <c r="P26" s="72">
        <v>654658.03</v>
      </c>
      <c r="Q26" s="96">
        <f>G26+N26</f>
        <v>7803594.3200000003</v>
      </c>
      <c r="R26" s="71">
        <v>7023234.8899999997</v>
      </c>
      <c r="S26" s="96">
        <v>780359.43000000063</v>
      </c>
      <c r="T26" s="70">
        <v>327329.02</v>
      </c>
      <c r="U26" s="71">
        <v>294596.12</v>
      </c>
      <c r="V26" s="72">
        <v>32732.9</v>
      </c>
      <c r="W26" s="70">
        <v>1718477.33</v>
      </c>
      <c r="X26" s="71">
        <v>1546629.6</v>
      </c>
      <c r="Y26" s="72">
        <v>171847.73</v>
      </c>
    </row>
    <row r="27" spans="1:27" ht="12.75" customHeight="1" x14ac:dyDescent="0.25">
      <c r="A27" s="66">
        <v>26</v>
      </c>
      <c r="B27" s="67">
        <v>5756</v>
      </c>
      <c r="C27" s="66" t="s">
        <v>93</v>
      </c>
      <c r="D27" s="68">
        <v>765704</v>
      </c>
      <c r="E27" s="66" t="s">
        <v>94</v>
      </c>
      <c r="F27" s="69" t="s">
        <v>95</v>
      </c>
      <c r="G27" s="73">
        <v>1330956</v>
      </c>
      <c r="H27" s="70">
        <v>8943096.3300000001</v>
      </c>
      <c r="I27" s="71">
        <v>8048786.6900000004</v>
      </c>
      <c r="J27" s="72">
        <v>894309.64</v>
      </c>
      <c r="K27" s="92">
        <f t="shared" si="0"/>
        <v>10274052.33</v>
      </c>
      <c r="L27" s="87">
        <v>9246647.0899999999</v>
      </c>
      <c r="M27" s="92">
        <v>1027405.24</v>
      </c>
      <c r="N27" s="70">
        <v>6813787.6799999997</v>
      </c>
      <c r="O27" s="71">
        <v>6132408.9100000001</v>
      </c>
      <c r="P27" s="72">
        <v>681378.77</v>
      </c>
      <c r="Q27" s="96">
        <f>G27+N27</f>
        <v>8144743.6799999997</v>
      </c>
      <c r="R27" s="71">
        <v>7330269.3099999996</v>
      </c>
      <c r="S27" s="96">
        <v>814474.37000000011</v>
      </c>
      <c r="T27" s="70">
        <v>340689.38</v>
      </c>
      <c r="U27" s="71">
        <v>306620.44</v>
      </c>
      <c r="V27" s="72">
        <v>34068.94</v>
      </c>
      <c r="W27" s="70">
        <v>1788619.27</v>
      </c>
      <c r="X27" s="71">
        <v>1609757.34</v>
      </c>
      <c r="Y27" s="72">
        <v>178861.93</v>
      </c>
    </row>
    <row r="28" spans="1:27" ht="12.75" customHeight="1" x14ac:dyDescent="0.25">
      <c r="A28" s="1">
        <v>27</v>
      </c>
      <c r="B28" s="48">
        <v>5754</v>
      </c>
      <c r="C28" s="1" t="s">
        <v>96</v>
      </c>
      <c r="D28" s="2">
        <v>767533</v>
      </c>
      <c r="E28" s="1" t="s">
        <v>97</v>
      </c>
      <c r="F28" s="35" t="s">
        <v>98</v>
      </c>
      <c r="G28" s="53"/>
      <c r="H28" s="11">
        <v>8943096.3300000001</v>
      </c>
      <c r="I28" s="3">
        <v>8048786.6900000004</v>
      </c>
      <c r="J28" s="14">
        <v>894309.64</v>
      </c>
      <c r="K28" s="100">
        <f t="shared" si="0"/>
        <v>8943096.3300000001</v>
      </c>
      <c r="L28" s="105">
        <f>I28</f>
        <v>8048786.6900000004</v>
      </c>
      <c r="M28" s="100">
        <f>J28</f>
        <v>894309.64</v>
      </c>
      <c r="N28" s="11">
        <v>6813787.6799999997</v>
      </c>
      <c r="O28" s="3">
        <v>6132408.9100000001</v>
      </c>
      <c r="P28" s="14">
        <v>681378.77</v>
      </c>
      <c r="Q28" s="93">
        <f t="shared" ref="Q28:S29" si="14">N28</f>
        <v>6813787.6799999997</v>
      </c>
      <c r="R28" s="3">
        <f t="shared" si="14"/>
        <v>6132408.9100000001</v>
      </c>
      <c r="S28" s="3">
        <f t="shared" si="14"/>
        <v>681378.77</v>
      </c>
      <c r="T28" s="11">
        <v>340689.38</v>
      </c>
      <c r="U28" s="3">
        <v>306620.44</v>
      </c>
      <c r="V28" s="14">
        <v>34068.94</v>
      </c>
      <c r="W28" s="11">
        <v>1788619.27</v>
      </c>
      <c r="X28" s="3">
        <v>1609757.34</v>
      </c>
      <c r="Y28" s="14">
        <v>178861.93</v>
      </c>
    </row>
    <row r="29" spans="1:27" ht="12.75" customHeight="1" x14ac:dyDescent="0.25">
      <c r="A29" s="1">
        <v>28</v>
      </c>
      <c r="B29" s="48">
        <v>5753</v>
      </c>
      <c r="C29" s="1" t="s">
        <v>99</v>
      </c>
      <c r="D29" s="2">
        <v>767525</v>
      </c>
      <c r="E29" s="1" t="s">
        <v>100</v>
      </c>
      <c r="F29" s="35" t="s">
        <v>101</v>
      </c>
      <c r="G29" s="53"/>
      <c r="H29" s="11">
        <v>7014193.2000000002</v>
      </c>
      <c r="I29" s="3">
        <v>6312773.8799999999</v>
      </c>
      <c r="J29" s="14">
        <v>701419.32</v>
      </c>
      <c r="K29" s="100">
        <f t="shared" si="0"/>
        <v>7014193.2000000002</v>
      </c>
      <c r="L29" s="105">
        <f>I29</f>
        <v>6312773.8799999999</v>
      </c>
      <c r="M29" s="100">
        <f>J29</f>
        <v>701419.32</v>
      </c>
      <c r="N29" s="11">
        <v>5344147.2</v>
      </c>
      <c r="O29" s="3">
        <v>4809732.4800000004</v>
      </c>
      <c r="P29" s="14">
        <v>534414.72</v>
      </c>
      <c r="Q29" s="93">
        <f t="shared" si="14"/>
        <v>5344147.2</v>
      </c>
      <c r="R29" s="3">
        <f t="shared" si="14"/>
        <v>4809732.4800000004</v>
      </c>
      <c r="S29" s="3">
        <f t="shared" si="14"/>
        <v>534414.72</v>
      </c>
      <c r="T29" s="11">
        <v>267207.36</v>
      </c>
      <c r="U29" s="3">
        <v>240486.62</v>
      </c>
      <c r="V29" s="14">
        <v>26720.74</v>
      </c>
      <c r="W29" s="11">
        <v>1402838.64</v>
      </c>
      <c r="X29" s="3">
        <v>1262554.78</v>
      </c>
      <c r="Y29" s="14">
        <v>140283.85999999999</v>
      </c>
    </row>
    <row r="30" spans="1:27" ht="12.75" customHeight="1" x14ac:dyDescent="0.25">
      <c r="A30" s="66">
        <v>29</v>
      </c>
      <c r="B30" s="67">
        <v>5752</v>
      </c>
      <c r="C30" s="66" t="s">
        <v>102</v>
      </c>
      <c r="D30" s="68">
        <v>765508</v>
      </c>
      <c r="E30" s="66" t="s">
        <v>103</v>
      </c>
      <c r="F30" s="69" t="s">
        <v>104</v>
      </c>
      <c r="G30" s="73">
        <v>1626724</v>
      </c>
      <c r="H30" s="70">
        <v>7540257.6900000004</v>
      </c>
      <c r="I30" s="71">
        <v>6786231.9299999997</v>
      </c>
      <c r="J30" s="72">
        <v>754025.76</v>
      </c>
      <c r="K30" s="92">
        <f t="shared" si="0"/>
        <v>9166981.6900000013</v>
      </c>
      <c r="L30" s="87">
        <v>8250283.5299999993</v>
      </c>
      <c r="M30" s="92">
        <v>916698.16000000085</v>
      </c>
      <c r="N30" s="70">
        <v>5744958.2400000002</v>
      </c>
      <c r="O30" s="71">
        <v>5170462.42</v>
      </c>
      <c r="P30" s="72">
        <v>574495.81999999995</v>
      </c>
      <c r="Q30" s="96">
        <f>G30+N30</f>
        <v>7371682.2400000002</v>
      </c>
      <c r="R30" s="71">
        <v>6634514.0199999996</v>
      </c>
      <c r="S30" s="96">
        <v>737168.22000000067</v>
      </c>
      <c r="T30" s="70">
        <v>287247.90999999997</v>
      </c>
      <c r="U30" s="71">
        <v>258523.12</v>
      </c>
      <c r="V30" s="72">
        <v>28724.79</v>
      </c>
      <c r="W30" s="70">
        <v>1508051.54</v>
      </c>
      <c r="X30" s="71">
        <v>1357246.39</v>
      </c>
      <c r="Y30" s="72">
        <v>150805.15</v>
      </c>
    </row>
    <row r="31" spans="1:27" ht="12.75" customHeight="1" x14ac:dyDescent="0.25">
      <c r="A31" s="1">
        <v>30</v>
      </c>
      <c r="B31" s="48">
        <v>5751</v>
      </c>
      <c r="C31" s="1" t="s">
        <v>105</v>
      </c>
      <c r="D31" s="2">
        <v>765157</v>
      </c>
      <c r="E31" s="1" t="s">
        <v>106</v>
      </c>
      <c r="F31" s="35" t="s">
        <v>107</v>
      </c>
      <c r="G31" s="53"/>
      <c r="H31" s="11">
        <v>8943096.3300000001</v>
      </c>
      <c r="I31" s="3">
        <v>8048786.6900000004</v>
      </c>
      <c r="J31" s="14">
        <v>894309.64</v>
      </c>
      <c r="K31" s="100">
        <f t="shared" si="0"/>
        <v>8943096.3300000001</v>
      </c>
      <c r="L31" s="105">
        <f>I31</f>
        <v>8048786.6900000004</v>
      </c>
      <c r="M31" s="105">
        <f>J31</f>
        <v>894309.64</v>
      </c>
      <c r="N31" s="11">
        <v>6813787.6799999997</v>
      </c>
      <c r="O31" s="3">
        <v>6132408.9100000001</v>
      </c>
      <c r="P31" s="14">
        <v>681378.77</v>
      </c>
      <c r="Q31" s="93">
        <f t="shared" ref="Q31:S32" si="15">N31</f>
        <v>6813787.6799999997</v>
      </c>
      <c r="R31" s="3">
        <f t="shared" si="15"/>
        <v>6132408.9100000001</v>
      </c>
      <c r="S31" s="3">
        <f t="shared" si="15"/>
        <v>681378.77</v>
      </c>
      <c r="T31" s="11">
        <v>340689.38</v>
      </c>
      <c r="U31" s="3">
        <v>306620.44</v>
      </c>
      <c r="V31" s="14">
        <v>34068.94</v>
      </c>
      <c r="W31" s="11">
        <v>1788619.27</v>
      </c>
      <c r="X31" s="3">
        <v>1609757.34</v>
      </c>
      <c r="Y31" s="14">
        <v>178861.93</v>
      </c>
    </row>
    <row r="32" spans="1:27" ht="12.75" customHeight="1" x14ac:dyDescent="0.25">
      <c r="A32" s="1">
        <v>31</v>
      </c>
      <c r="B32" s="48">
        <v>5750</v>
      </c>
      <c r="C32" s="1" t="s">
        <v>108</v>
      </c>
      <c r="D32" s="2">
        <v>767564</v>
      </c>
      <c r="E32" s="1" t="s">
        <v>109</v>
      </c>
      <c r="F32" s="35" t="s">
        <v>110</v>
      </c>
      <c r="G32" s="53"/>
      <c r="H32" s="11">
        <v>7014193.2000000002</v>
      </c>
      <c r="I32" s="3">
        <v>6312773.8799999999</v>
      </c>
      <c r="J32" s="14">
        <v>701419.32</v>
      </c>
      <c r="K32" s="100">
        <f t="shared" si="0"/>
        <v>7014193.2000000002</v>
      </c>
      <c r="L32" s="105">
        <f>I32</f>
        <v>6312773.8799999999</v>
      </c>
      <c r="M32" s="105">
        <f>J32</f>
        <v>701419.32</v>
      </c>
      <c r="N32" s="11">
        <v>5344147.2</v>
      </c>
      <c r="O32" s="3">
        <v>4809732.4800000004</v>
      </c>
      <c r="P32" s="14">
        <v>534414.72</v>
      </c>
      <c r="Q32" s="93">
        <f t="shared" si="15"/>
        <v>5344147.2</v>
      </c>
      <c r="R32" s="3">
        <f t="shared" si="15"/>
        <v>4809732.4800000004</v>
      </c>
      <c r="S32" s="3">
        <f t="shared" si="15"/>
        <v>534414.72</v>
      </c>
      <c r="T32" s="11">
        <v>267207.36</v>
      </c>
      <c r="U32" s="3">
        <v>240486.62</v>
      </c>
      <c r="V32" s="14">
        <v>26720.74</v>
      </c>
      <c r="W32" s="11">
        <v>1402838.64</v>
      </c>
      <c r="X32" s="3">
        <v>1262554.78</v>
      </c>
      <c r="Y32" s="14">
        <v>140283.85999999999</v>
      </c>
    </row>
    <row r="33" spans="1:25" ht="12.75" customHeight="1" x14ac:dyDescent="0.25">
      <c r="A33" s="66">
        <v>32</v>
      </c>
      <c r="B33" s="67">
        <v>5749</v>
      </c>
      <c r="C33" s="66" t="s">
        <v>111</v>
      </c>
      <c r="D33" s="68">
        <v>766383</v>
      </c>
      <c r="E33" s="66" t="s">
        <v>112</v>
      </c>
      <c r="F33" s="69" t="s">
        <v>113</v>
      </c>
      <c r="G33" s="73">
        <v>1404898</v>
      </c>
      <c r="H33" s="70">
        <v>12625547.76</v>
      </c>
      <c r="I33" s="71">
        <v>11362992.99</v>
      </c>
      <c r="J33" s="72">
        <v>1262554.77</v>
      </c>
      <c r="K33" s="92">
        <f t="shared" si="0"/>
        <v>14030445.760000002</v>
      </c>
      <c r="L33" s="87">
        <v>12627401.189999999</v>
      </c>
      <c r="M33" s="92">
        <v>1403044.5700000005</v>
      </c>
      <c r="N33" s="70">
        <v>9619464.9600000009</v>
      </c>
      <c r="O33" s="71">
        <v>8657518.4600000009</v>
      </c>
      <c r="P33" s="72">
        <v>961946.5</v>
      </c>
      <c r="Q33" s="96">
        <f>G33+N33</f>
        <v>11024362.960000001</v>
      </c>
      <c r="R33" s="71">
        <v>9921926.6600000001</v>
      </c>
      <c r="S33" s="96">
        <v>1102436.3000000007</v>
      </c>
      <c r="T33" s="70">
        <v>480973.25</v>
      </c>
      <c r="U33" s="71">
        <v>432875.93</v>
      </c>
      <c r="V33" s="72">
        <v>48097.32</v>
      </c>
      <c r="W33" s="70">
        <v>2525109.5499999998</v>
      </c>
      <c r="X33" s="71">
        <v>2272598.6</v>
      </c>
      <c r="Y33" s="72">
        <v>252510.95</v>
      </c>
    </row>
    <row r="34" spans="1:25" ht="12.75" customHeight="1" x14ac:dyDescent="0.25">
      <c r="A34" s="66">
        <v>33</v>
      </c>
      <c r="B34" s="67">
        <v>5748</v>
      </c>
      <c r="C34" s="66" t="s">
        <v>114</v>
      </c>
      <c r="D34" s="68">
        <v>767381</v>
      </c>
      <c r="E34" s="66" t="s">
        <v>115</v>
      </c>
      <c r="F34" s="69" t="s">
        <v>116</v>
      </c>
      <c r="G34" s="73">
        <v>1183072</v>
      </c>
      <c r="H34" s="70">
        <v>11573418.779999999</v>
      </c>
      <c r="I34" s="71">
        <v>10416076.9</v>
      </c>
      <c r="J34" s="72">
        <v>1157341.8799999999</v>
      </c>
      <c r="K34" s="92">
        <f t="shared" si="0"/>
        <v>12756490.780000001</v>
      </c>
      <c r="L34" s="87">
        <v>11480841.699999999</v>
      </c>
      <c r="M34" s="92">
        <v>1275649.08</v>
      </c>
      <c r="N34" s="70">
        <v>8817842.8800000008</v>
      </c>
      <c r="O34" s="71">
        <v>7936058.5899999999</v>
      </c>
      <c r="P34" s="72">
        <v>881784.29</v>
      </c>
      <c r="Q34" s="96">
        <f>G34+N34</f>
        <v>10000914.880000001</v>
      </c>
      <c r="R34" s="71">
        <v>9000823.3900000006</v>
      </c>
      <c r="S34" s="96">
        <v>1000091.4900000002</v>
      </c>
      <c r="T34" s="70">
        <v>440892.14</v>
      </c>
      <c r="U34" s="71">
        <v>396802.93</v>
      </c>
      <c r="V34" s="72">
        <v>44089.21</v>
      </c>
      <c r="W34" s="70">
        <v>2314683.7599999998</v>
      </c>
      <c r="X34" s="71">
        <v>2083215.38</v>
      </c>
      <c r="Y34" s="72">
        <v>231468.38</v>
      </c>
    </row>
    <row r="35" spans="1:25" ht="12.75" customHeight="1" x14ac:dyDescent="0.25">
      <c r="A35" s="66">
        <v>34</v>
      </c>
      <c r="B35" s="67">
        <v>5747</v>
      </c>
      <c r="C35" s="66" t="s">
        <v>117</v>
      </c>
      <c r="D35" s="68">
        <v>765035</v>
      </c>
      <c r="E35" s="66" t="s">
        <v>118</v>
      </c>
      <c r="F35" s="69" t="s">
        <v>119</v>
      </c>
      <c r="G35" s="73">
        <v>1996434</v>
      </c>
      <c r="H35" s="70">
        <v>12625547.76</v>
      </c>
      <c r="I35" s="71">
        <v>11362992.99</v>
      </c>
      <c r="J35" s="72">
        <v>1262554.77</v>
      </c>
      <c r="K35" s="92">
        <f t="shared" si="0"/>
        <v>14621981.760000002</v>
      </c>
      <c r="L35" s="87">
        <v>13159783.59</v>
      </c>
      <c r="M35" s="92">
        <v>1462198.1700000002</v>
      </c>
      <c r="N35" s="70">
        <v>9619464.9600000009</v>
      </c>
      <c r="O35" s="71">
        <v>8657518.4600000009</v>
      </c>
      <c r="P35" s="72">
        <v>961946.5</v>
      </c>
      <c r="Q35" s="96">
        <f>G35+N35</f>
        <v>11615898.960000001</v>
      </c>
      <c r="R35" s="71">
        <v>10454309.060000001</v>
      </c>
      <c r="S35" s="96">
        <v>1161589.9000000004</v>
      </c>
      <c r="T35" s="70">
        <v>480973.25</v>
      </c>
      <c r="U35" s="71">
        <v>432875.93</v>
      </c>
      <c r="V35" s="72">
        <v>48097.32</v>
      </c>
      <c r="W35" s="70">
        <v>2525109.5499999998</v>
      </c>
      <c r="X35" s="71">
        <v>2272598.6</v>
      </c>
      <c r="Y35" s="72">
        <v>252510.95</v>
      </c>
    </row>
    <row r="36" spans="1:25" ht="12.75" customHeight="1" x14ac:dyDescent="0.25">
      <c r="A36" s="1">
        <v>35</v>
      </c>
      <c r="B36" s="48">
        <v>5746</v>
      </c>
      <c r="C36" s="1" t="s">
        <v>120</v>
      </c>
      <c r="D36" s="2">
        <v>766236</v>
      </c>
      <c r="E36" s="1" t="s">
        <v>121</v>
      </c>
      <c r="F36" s="35" t="s">
        <v>122</v>
      </c>
      <c r="G36" s="53"/>
      <c r="H36" s="11">
        <v>6137419.0499999998</v>
      </c>
      <c r="I36" s="3">
        <v>5523677.1500000004</v>
      </c>
      <c r="J36" s="14">
        <v>613741.9</v>
      </c>
      <c r="K36" s="100">
        <f t="shared" si="0"/>
        <v>6137419.0500000007</v>
      </c>
      <c r="L36" s="105">
        <f>I36</f>
        <v>5523677.1500000004</v>
      </c>
      <c r="M36" s="105">
        <f>J36</f>
        <v>613741.9</v>
      </c>
      <c r="N36" s="11">
        <v>4676128.8</v>
      </c>
      <c r="O36" s="3">
        <v>4208515.92</v>
      </c>
      <c r="P36" s="14">
        <v>467612.88</v>
      </c>
      <c r="Q36" s="93">
        <f t="shared" ref="Q36:S37" si="16">N36</f>
        <v>4676128.8</v>
      </c>
      <c r="R36" s="3">
        <f t="shared" si="16"/>
        <v>4208515.92</v>
      </c>
      <c r="S36" s="3">
        <f t="shared" si="16"/>
        <v>467612.88</v>
      </c>
      <c r="T36" s="11">
        <v>233806.44</v>
      </c>
      <c r="U36" s="3">
        <v>210425.8</v>
      </c>
      <c r="V36" s="14">
        <v>23380.639999999999</v>
      </c>
      <c r="W36" s="11">
        <v>1227483.81</v>
      </c>
      <c r="X36" s="3">
        <v>1104735.43</v>
      </c>
      <c r="Y36" s="14">
        <v>122748.38</v>
      </c>
    </row>
    <row r="37" spans="1:25" ht="12.75" customHeight="1" x14ac:dyDescent="0.25">
      <c r="A37" s="1">
        <v>36</v>
      </c>
      <c r="B37" s="48">
        <v>5745</v>
      </c>
      <c r="C37" s="1" t="s">
        <v>123</v>
      </c>
      <c r="D37" s="2">
        <v>765075</v>
      </c>
      <c r="E37" s="1" t="s">
        <v>124</v>
      </c>
      <c r="F37" s="35" t="s">
        <v>125</v>
      </c>
      <c r="G37" s="53"/>
      <c r="H37" s="11">
        <v>6838838.3700000001</v>
      </c>
      <c r="I37" s="3">
        <v>6154954.5300000003</v>
      </c>
      <c r="J37" s="14">
        <v>683883.84</v>
      </c>
      <c r="K37" s="100">
        <f t="shared" si="0"/>
        <v>6838838.3699999992</v>
      </c>
      <c r="L37" s="105">
        <f>I37</f>
        <v>6154954.5300000003</v>
      </c>
      <c r="M37" s="105">
        <f>J37</f>
        <v>683883.84</v>
      </c>
      <c r="N37" s="11">
        <v>5210543.5199999996</v>
      </c>
      <c r="O37" s="3">
        <v>4689489.17</v>
      </c>
      <c r="P37" s="14">
        <v>521054.35</v>
      </c>
      <c r="Q37" s="93">
        <f t="shared" si="16"/>
        <v>5210543.5199999996</v>
      </c>
      <c r="R37" s="3">
        <f t="shared" si="16"/>
        <v>4689489.17</v>
      </c>
      <c r="S37" s="3">
        <f t="shared" si="16"/>
        <v>521054.35</v>
      </c>
      <c r="T37" s="11">
        <v>260527.18</v>
      </c>
      <c r="U37" s="3">
        <v>234474.46</v>
      </c>
      <c r="V37" s="14">
        <v>26052.720000000001</v>
      </c>
      <c r="W37" s="11">
        <v>1367767.67</v>
      </c>
      <c r="X37" s="3">
        <v>1230990.8999999999</v>
      </c>
      <c r="Y37" s="14">
        <v>136776.76999999999</v>
      </c>
    </row>
    <row r="38" spans="1:25" ht="12.75" customHeight="1" x14ac:dyDescent="0.25">
      <c r="A38" s="66">
        <v>37</v>
      </c>
      <c r="B38" s="67">
        <v>5744</v>
      </c>
      <c r="C38" s="66" t="s">
        <v>126</v>
      </c>
      <c r="D38" s="68">
        <v>765598</v>
      </c>
      <c r="E38" s="66" t="s">
        <v>127</v>
      </c>
      <c r="F38" s="69" t="s">
        <v>128</v>
      </c>
      <c r="G38" s="73">
        <v>1183072</v>
      </c>
      <c r="H38" s="70">
        <v>7715612.5199999996</v>
      </c>
      <c r="I38" s="71">
        <v>6944051.2699999996</v>
      </c>
      <c r="J38" s="72">
        <v>771561.25</v>
      </c>
      <c r="K38" s="92">
        <f t="shared" si="0"/>
        <v>8898684.5199999996</v>
      </c>
      <c r="L38" s="87">
        <v>8008816.0700000003</v>
      </c>
      <c r="M38" s="92">
        <v>889868.44999999972</v>
      </c>
      <c r="N38" s="70">
        <v>5878561.9199999999</v>
      </c>
      <c r="O38" s="71">
        <v>5290705.7300000004</v>
      </c>
      <c r="P38" s="72">
        <v>587856.18999999994</v>
      </c>
      <c r="Q38" s="96">
        <f>G38+N38</f>
        <v>7061633.9199999999</v>
      </c>
      <c r="R38" s="71">
        <v>6355470.5300000003</v>
      </c>
      <c r="S38" s="96">
        <v>706163.38999999966</v>
      </c>
      <c r="T38" s="70">
        <v>293928.09999999998</v>
      </c>
      <c r="U38" s="71">
        <v>264535.28999999998</v>
      </c>
      <c r="V38" s="72">
        <v>29392.81</v>
      </c>
      <c r="W38" s="70">
        <v>1543122.5</v>
      </c>
      <c r="X38" s="71">
        <v>1388810.25</v>
      </c>
      <c r="Y38" s="72">
        <v>154312.25</v>
      </c>
    </row>
    <row r="39" spans="1:25" ht="12.75" customHeight="1" x14ac:dyDescent="0.25">
      <c r="A39" s="1">
        <v>38</v>
      </c>
      <c r="B39" s="48">
        <v>5743</v>
      </c>
      <c r="C39" s="1" t="s">
        <v>129</v>
      </c>
      <c r="D39" s="2">
        <v>767176</v>
      </c>
      <c r="E39" s="1" t="s">
        <v>130</v>
      </c>
      <c r="F39" s="35" t="s">
        <v>131</v>
      </c>
      <c r="G39" s="53"/>
      <c r="H39" s="11">
        <v>7364902.8600000003</v>
      </c>
      <c r="I39" s="3">
        <v>6628412.5700000003</v>
      </c>
      <c r="J39" s="14">
        <v>736490.29</v>
      </c>
      <c r="K39" s="100">
        <f t="shared" si="0"/>
        <v>7364902.8599999994</v>
      </c>
      <c r="L39" s="105">
        <f>I39</f>
        <v>6628412.5700000003</v>
      </c>
      <c r="M39" s="105">
        <f>J39</f>
        <v>736490.29</v>
      </c>
      <c r="N39" s="11">
        <v>5611354.5599999996</v>
      </c>
      <c r="O39" s="3">
        <v>5050219.0999999996</v>
      </c>
      <c r="P39" s="14">
        <v>561135.46</v>
      </c>
      <c r="Q39" s="93">
        <f>N39</f>
        <v>5611354.5599999996</v>
      </c>
      <c r="R39" s="3">
        <f>O39</f>
        <v>5050219.0999999996</v>
      </c>
      <c r="S39" s="3">
        <f>P39</f>
        <v>561135.46</v>
      </c>
      <c r="T39" s="11">
        <v>280567.73</v>
      </c>
      <c r="U39" s="3">
        <v>252510.96</v>
      </c>
      <c r="V39" s="14">
        <v>28056.77</v>
      </c>
      <c r="W39" s="11">
        <v>1472980.57</v>
      </c>
      <c r="X39" s="3">
        <v>1325682.51</v>
      </c>
      <c r="Y39" s="14">
        <v>147298.06</v>
      </c>
    </row>
    <row r="40" spans="1:25" ht="12.75" customHeight="1" x14ac:dyDescent="0.25">
      <c r="A40" s="1">
        <v>39</v>
      </c>
      <c r="B40" s="48">
        <v>5742</v>
      </c>
      <c r="C40" s="1" t="s">
        <v>132</v>
      </c>
      <c r="D40" s="2">
        <v>765150</v>
      </c>
      <c r="E40" s="1" t="s">
        <v>133</v>
      </c>
      <c r="F40" s="35" t="s">
        <v>134</v>
      </c>
      <c r="G40" s="53"/>
      <c r="H40" s="11">
        <v>11748773.609999999</v>
      </c>
      <c r="I40" s="3">
        <v>10573896.25</v>
      </c>
      <c r="J40" s="14">
        <v>1174877.3600000001</v>
      </c>
      <c r="K40" s="100">
        <f t="shared" si="0"/>
        <v>11748773.610000001</v>
      </c>
      <c r="L40" s="105">
        <f t="shared" ref="L40:L41" si="17">I40</f>
        <v>10573896.25</v>
      </c>
      <c r="M40" s="105">
        <f t="shared" ref="M40:M41" si="18">J40</f>
        <v>1174877.3600000001</v>
      </c>
      <c r="N40" s="11">
        <v>8951446.5600000005</v>
      </c>
      <c r="O40" s="3">
        <v>8056301.9000000004</v>
      </c>
      <c r="P40" s="14">
        <v>895144.66</v>
      </c>
      <c r="Q40" s="93">
        <f>N40</f>
        <v>8951446.5600000005</v>
      </c>
      <c r="R40" s="3">
        <f t="shared" ref="R40:R41" si="19">O40</f>
        <v>8056301.9000000004</v>
      </c>
      <c r="S40" s="3">
        <f t="shared" ref="S40:S41" si="20">P40</f>
        <v>895144.66</v>
      </c>
      <c r="T40" s="11">
        <v>447572.33</v>
      </c>
      <c r="U40" s="3">
        <v>402815.1</v>
      </c>
      <c r="V40" s="14">
        <v>44757.23</v>
      </c>
      <c r="W40" s="11">
        <v>2349754.7200000002</v>
      </c>
      <c r="X40" s="3">
        <v>2114779.25</v>
      </c>
      <c r="Y40" s="14">
        <v>234975.47</v>
      </c>
    </row>
    <row r="41" spans="1:25" ht="12.75" customHeight="1" x14ac:dyDescent="0.25">
      <c r="A41" s="1">
        <v>40</v>
      </c>
      <c r="B41" s="48">
        <v>5741</v>
      </c>
      <c r="C41" s="1" t="s">
        <v>135</v>
      </c>
      <c r="D41" s="2">
        <v>766655</v>
      </c>
      <c r="E41" s="1" t="s">
        <v>136</v>
      </c>
      <c r="F41" s="35" t="s">
        <v>137</v>
      </c>
      <c r="G41" s="53"/>
      <c r="H41" s="11">
        <v>8066322.1799999997</v>
      </c>
      <c r="I41" s="3">
        <v>7259689.96</v>
      </c>
      <c r="J41" s="14">
        <v>806632.22</v>
      </c>
      <c r="K41" s="100">
        <f t="shared" si="0"/>
        <v>8066322.1799999997</v>
      </c>
      <c r="L41" s="105">
        <f t="shared" si="17"/>
        <v>7259689.96</v>
      </c>
      <c r="M41" s="105">
        <f t="shared" si="18"/>
        <v>806632.22</v>
      </c>
      <c r="N41" s="11">
        <v>6145769.2800000003</v>
      </c>
      <c r="O41" s="3">
        <v>5531192.3499999996</v>
      </c>
      <c r="P41" s="14">
        <v>614576.93000000005</v>
      </c>
      <c r="Q41" s="93">
        <f>N41</f>
        <v>6145769.2800000003</v>
      </c>
      <c r="R41" s="3">
        <f t="shared" si="19"/>
        <v>5531192.3499999996</v>
      </c>
      <c r="S41" s="3">
        <f t="shared" si="20"/>
        <v>614576.93000000005</v>
      </c>
      <c r="T41" s="11">
        <v>307288.46000000002</v>
      </c>
      <c r="U41" s="3">
        <v>276559.61</v>
      </c>
      <c r="V41" s="14">
        <v>30728.85</v>
      </c>
      <c r="W41" s="11">
        <v>1613264.44</v>
      </c>
      <c r="X41" s="3">
        <v>1451938</v>
      </c>
      <c r="Y41" s="14">
        <v>161326.44</v>
      </c>
    </row>
    <row r="42" spans="1:25" ht="12.75" customHeight="1" x14ac:dyDescent="0.25">
      <c r="A42" s="66">
        <v>41</v>
      </c>
      <c r="B42" s="67">
        <v>5740</v>
      </c>
      <c r="C42" s="66" t="s">
        <v>138</v>
      </c>
      <c r="D42" s="68">
        <v>764992</v>
      </c>
      <c r="E42" s="66" t="s">
        <v>139</v>
      </c>
      <c r="F42" s="69" t="s">
        <v>140</v>
      </c>
      <c r="G42" s="73">
        <v>1330956</v>
      </c>
      <c r="H42" s="70">
        <v>9995225.3100000005</v>
      </c>
      <c r="I42" s="71">
        <v>8995702.7699999996</v>
      </c>
      <c r="J42" s="72">
        <v>999522.54</v>
      </c>
      <c r="K42" s="92">
        <f t="shared" si="0"/>
        <v>11326181.310000001</v>
      </c>
      <c r="L42" s="87">
        <v>10193563.17</v>
      </c>
      <c r="M42" s="92">
        <v>1132618.1400000001</v>
      </c>
      <c r="N42" s="70">
        <v>7615409.7599999998</v>
      </c>
      <c r="O42" s="71">
        <v>6853868.7800000003</v>
      </c>
      <c r="P42" s="72">
        <v>761540.98</v>
      </c>
      <c r="Q42" s="96">
        <f>G42+N42</f>
        <v>8946365.7599999998</v>
      </c>
      <c r="R42" s="71">
        <v>8051729.1799999997</v>
      </c>
      <c r="S42" s="96">
        <v>894636.58000000007</v>
      </c>
      <c r="T42" s="70">
        <v>380770.49</v>
      </c>
      <c r="U42" s="71">
        <v>342693.44</v>
      </c>
      <c r="V42" s="72">
        <v>38077.050000000003</v>
      </c>
      <c r="W42" s="70">
        <v>1999045.06</v>
      </c>
      <c r="X42" s="71">
        <v>1799140.55</v>
      </c>
      <c r="Y42" s="72">
        <v>199904.51</v>
      </c>
    </row>
    <row r="43" spans="1:25" ht="12.75" customHeight="1" x14ac:dyDescent="0.25">
      <c r="A43" s="1">
        <v>42</v>
      </c>
      <c r="B43" s="48">
        <v>5739</v>
      </c>
      <c r="C43" s="1" t="s">
        <v>141</v>
      </c>
      <c r="D43" s="2">
        <v>767348</v>
      </c>
      <c r="E43" s="4" t="s">
        <v>142</v>
      </c>
      <c r="F43" s="35" t="s">
        <v>143</v>
      </c>
      <c r="G43" s="53"/>
      <c r="H43" s="11">
        <v>8943096.3300000001</v>
      </c>
      <c r="I43" s="3">
        <v>8048786.6900000004</v>
      </c>
      <c r="J43" s="14">
        <v>894309.64</v>
      </c>
      <c r="K43" s="100">
        <f t="shared" si="0"/>
        <v>8943096.3300000001</v>
      </c>
      <c r="L43" s="105">
        <f>I43</f>
        <v>8048786.6900000004</v>
      </c>
      <c r="M43" s="105">
        <f>J43</f>
        <v>894309.64</v>
      </c>
      <c r="N43" s="11">
        <v>6813787.6799999997</v>
      </c>
      <c r="O43" s="3">
        <v>6132408.9100000001</v>
      </c>
      <c r="P43" s="14">
        <v>681378.77</v>
      </c>
      <c r="Q43" s="93">
        <f t="shared" ref="Q43:S44" si="21">N43</f>
        <v>6813787.6799999997</v>
      </c>
      <c r="R43" s="3">
        <f t="shared" si="21"/>
        <v>6132408.9100000001</v>
      </c>
      <c r="S43" s="3">
        <f t="shared" si="21"/>
        <v>681378.77</v>
      </c>
      <c r="T43" s="11">
        <v>340689.38</v>
      </c>
      <c r="U43" s="3">
        <v>306620.44</v>
      </c>
      <c r="V43" s="14">
        <v>34068.94</v>
      </c>
      <c r="W43" s="11">
        <v>1788619.27</v>
      </c>
      <c r="X43" s="3">
        <v>1609757.34</v>
      </c>
      <c r="Y43" s="14">
        <v>178861.93</v>
      </c>
    </row>
    <row r="44" spans="1:25" ht="12.75" customHeight="1" x14ac:dyDescent="0.25">
      <c r="A44" s="1">
        <v>43</v>
      </c>
      <c r="B44" s="48">
        <v>5738</v>
      </c>
      <c r="C44" s="1" t="s">
        <v>144</v>
      </c>
      <c r="D44" s="2">
        <v>765073</v>
      </c>
      <c r="E44" s="1" t="s">
        <v>145</v>
      </c>
      <c r="F44" s="35" t="s">
        <v>146</v>
      </c>
      <c r="G44" s="53"/>
      <c r="H44" s="11">
        <v>9293805.9900000002</v>
      </c>
      <c r="I44" s="3">
        <v>8364425.4000000004</v>
      </c>
      <c r="J44" s="14">
        <v>929380.59</v>
      </c>
      <c r="K44" s="100">
        <f t="shared" si="0"/>
        <v>9293805.9900000002</v>
      </c>
      <c r="L44" s="105">
        <f>I44</f>
        <v>8364425.4000000004</v>
      </c>
      <c r="M44" s="105">
        <f>J44</f>
        <v>929380.59</v>
      </c>
      <c r="N44" s="11">
        <v>7080995.04</v>
      </c>
      <c r="O44" s="3">
        <v>6372895.54</v>
      </c>
      <c r="P44" s="14">
        <v>708099.5</v>
      </c>
      <c r="Q44" s="93">
        <f t="shared" si="21"/>
        <v>7080995.04</v>
      </c>
      <c r="R44" s="3">
        <f t="shared" si="21"/>
        <v>6372895.54</v>
      </c>
      <c r="S44" s="3">
        <f t="shared" si="21"/>
        <v>708099.5</v>
      </c>
      <c r="T44" s="11">
        <v>354049.75</v>
      </c>
      <c r="U44" s="3">
        <v>318644.78000000003</v>
      </c>
      <c r="V44" s="14">
        <v>35404.97</v>
      </c>
      <c r="W44" s="11">
        <v>1858761.2</v>
      </c>
      <c r="X44" s="3">
        <v>1672885.08</v>
      </c>
      <c r="Y44" s="14">
        <v>185876.12</v>
      </c>
    </row>
    <row r="45" spans="1:25" ht="12.75" customHeight="1" x14ac:dyDescent="0.25">
      <c r="A45" s="66">
        <v>44</v>
      </c>
      <c r="B45" s="67">
        <v>5737</v>
      </c>
      <c r="C45" s="66" t="s">
        <v>147</v>
      </c>
      <c r="D45" s="68">
        <v>765369</v>
      </c>
      <c r="E45" s="66" t="s">
        <v>148</v>
      </c>
      <c r="F45" s="69" t="s">
        <v>149</v>
      </c>
      <c r="G45" s="73">
        <v>1183072</v>
      </c>
      <c r="H45" s="70">
        <v>6488128.71</v>
      </c>
      <c r="I45" s="71">
        <v>5839315.8399999999</v>
      </c>
      <c r="J45" s="72">
        <v>648812.87</v>
      </c>
      <c r="K45" s="92">
        <f t="shared" si="0"/>
        <v>7671200.71</v>
      </c>
      <c r="L45" s="87">
        <v>6904080.6399999997</v>
      </c>
      <c r="M45" s="92">
        <v>767120.0700000003</v>
      </c>
      <c r="N45" s="70">
        <v>4943336.16</v>
      </c>
      <c r="O45" s="71">
        <v>4449002.54</v>
      </c>
      <c r="P45" s="72">
        <v>494333.62</v>
      </c>
      <c r="Q45" s="96">
        <f>G45+N45</f>
        <v>6126408.1600000001</v>
      </c>
      <c r="R45" s="71">
        <v>5513767.3399999999</v>
      </c>
      <c r="S45" s="96">
        <v>612640.8200000003</v>
      </c>
      <c r="T45" s="70">
        <v>247166.81</v>
      </c>
      <c r="U45" s="71">
        <v>222450.13</v>
      </c>
      <c r="V45" s="72">
        <v>24716.68</v>
      </c>
      <c r="W45" s="70">
        <v>1297625.74</v>
      </c>
      <c r="X45" s="71">
        <v>1167863.17</v>
      </c>
      <c r="Y45" s="72">
        <v>129762.57</v>
      </c>
    </row>
    <row r="46" spans="1:25" ht="12.75" customHeight="1" x14ac:dyDescent="0.25">
      <c r="A46" s="66">
        <v>45</v>
      </c>
      <c r="B46" s="67">
        <v>5736</v>
      </c>
      <c r="C46" s="66" t="s">
        <v>150</v>
      </c>
      <c r="D46" s="68">
        <v>764857</v>
      </c>
      <c r="E46" s="66" t="s">
        <v>151</v>
      </c>
      <c r="F46" s="69" t="s">
        <v>152</v>
      </c>
      <c r="G46" s="73">
        <v>1996434</v>
      </c>
      <c r="H46" s="70">
        <v>8943096.3300000001</v>
      </c>
      <c r="I46" s="71">
        <v>8048786.6900000004</v>
      </c>
      <c r="J46" s="72">
        <v>894309.64</v>
      </c>
      <c r="K46" s="92">
        <f t="shared" si="0"/>
        <v>10939530.33</v>
      </c>
      <c r="L46" s="87">
        <v>9845577.290000001</v>
      </c>
      <c r="M46" s="92">
        <v>1093953.0399999998</v>
      </c>
      <c r="N46" s="70">
        <v>6813787.6799999997</v>
      </c>
      <c r="O46" s="71">
        <v>6132408.9100000001</v>
      </c>
      <c r="P46" s="72">
        <v>681378.77</v>
      </c>
      <c r="Q46" s="96">
        <f>G46+N46</f>
        <v>8810221.6799999997</v>
      </c>
      <c r="R46" s="71">
        <v>7929199.5099999998</v>
      </c>
      <c r="S46" s="96">
        <v>881022.16999999993</v>
      </c>
      <c r="T46" s="70">
        <v>340689.38</v>
      </c>
      <c r="U46" s="71">
        <v>306620.44</v>
      </c>
      <c r="V46" s="72">
        <v>34068.94</v>
      </c>
      <c r="W46" s="70">
        <v>1788619.27</v>
      </c>
      <c r="X46" s="71">
        <v>1609757.34</v>
      </c>
      <c r="Y46" s="72">
        <v>178861.93</v>
      </c>
    </row>
    <row r="47" spans="1:25" ht="12.75" customHeight="1" x14ac:dyDescent="0.25">
      <c r="A47" s="66">
        <v>46</v>
      </c>
      <c r="B47" s="67">
        <v>5735</v>
      </c>
      <c r="C47" s="66" t="s">
        <v>153</v>
      </c>
      <c r="D47" s="68">
        <v>764718</v>
      </c>
      <c r="E47" s="66" t="s">
        <v>154</v>
      </c>
      <c r="F47" s="69" t="s">
        <v>155</v>
      </c>
      <c r="G47" s="73">
        <v>1626724</v>
      </c>
      <c r="H47" s="70">
        <v>7715612.5199999996</v>
      </c>
      <c r="I47" s="71">
        <v>6944051.2699999996</v>
      </c>
      <c r="J47" s="72">
        <v>771561.25</v>
      </c>
      <c r="K47" s="92">
        <f t="shared" si="0"/>
        <v>9342336.5199999996</v>
      </c>
      <c r="L47" s="87">
        <v>8408102.870000001</v>
      </c>
      <c r="M47" s="92">
        <v>934233.64999999991</v>
      </c>
      <c r="N47" s="70">
        <v>5878561.9199999999</v>
      </c>
      <c r="O47" s="71">
        <v>5290705.7300000004</v>
      </c>
      <c r="P47" s="72">
        <v>587856.18999999994</v>
      </c>
      <c r="Q47" s="96">
        <f>G47+N47</f>
        <v>7505285.9199999999</v>
      </c>
      <c r="R47" s="71">
        <v>6754757.3300000001</v>
      </c>
      <c r="S47" s="96">
        <v>750528.58999999985</v>
      </c>
      <c r="T47" s="70">
        <v>293928.09999999998</v>
      </c>
      <c r="U47" s="71">
        <v>264535.28999999998</v>
      </c>
      <c r="V47" s="72">
        <v>29392.81</v>
      </c>
      <c r="W47" s="70">
        <v>1543122.5</v>
      </c>
      <c r="X47" s="71">
        <v>1388810.25</v>
      </c>
      <c r="Y47" s="72">
        <v>154312.25</v>
      </c>
    </row>
    <row r="48" spans="1:25" ht="12.75" customHeight="1" x14ac:dyDescent="0.25">
      <c r="A48" s="1">
        <v>47</v>
      </c>
      <c r="B48" s="48">
        <v>5733</v>
      </c>
      <c r="C48" s="1" t="s">
        <v>156</v>
      </c>
      <c r="D48" s="2">
        <v>766768</v>
      </c>
      <c r="E48" s="1" t="s">
        <v>157</v>
      </c>
      <c r="F48" s="35" t="s">
        <v>158</v>
      </c>
      <c r="G48" s="53"/>
      <c r="H48" s="11">
        <v>6488128.71</v>
      </c>
      <c r="I48" s="3">
        <v>5839315.8399999999</v>
      </c>
      <c r="J48" s="14">
        <v>648812.87</v>
      </c>
      <c r="K48" s="100">
        <f t="shared" si="0"/>
        <v>6488128.71</v>
      </c>
      <c r="L48" s="105">
        <f>I48</f>
        <v>5839315.8399999999</v>
      </c>
      <c r="M48" s="100">
        <f>J48</f>
        <v>648812.87</v>
      </c>
      <c r="N48" s="11">
        <v>4943336.16</v>
      </c>
      <c r="O48" s="3">
        <v>4449002.54</v>
      </c>
      <c r="P48" s="14">
        <v>494333.62</v>
      </c>
      <c r="Q48" s="93">
        <f>N48</f>
        <v>4943336.16</v>
      </c>
      <c r="R48" s="3">
        <f>O48</f>
        <v>4449002.54</v>
      </c>
      <c r="S48" s="3">
        <f>P48</f>
        <v>494333.62</v>
      </c>
      <c r="T48" s="11">
        <v>247166.81</v>
      </c>
      <c r="U48" s="3">
        <v>222450.13</v>
      </c>
      <c r="V48" s="14">
        <v>24716.68</v>
      </c>
      <c r="W48" s="11">
        <v>1297625.74</v>
      </c>
      <c r="X48" s="3">
        <v>1167863.17</v>
      </c>
      <c r="Y48" s="14">
        <v>129762.57</v>
      </c>
    </row>
    <row r="49" spans="1:25" ht="12.75" customHeight="1" x14ac:dyDescent="0.25">
      <c r="A49" s="66">
        <v>48</v>
      </c>
      <c r="B49" s="67">
        <v>5732</v>
      </c>
      <c r="C49" s="66" t="s">
        <v>159</v>
      </c>
      <c r="D49" s="68">
        <v>765269</v>
      </c>
      <c r="E49" s="66" t="s">
        <v>160</v>
      </c>
      <c r="F49" s="69" t="s">
        <v>161</v>
      </c>
      <c r="G49" s="73">
        <v>1626724</v>
      </c>
      <c r="H49" s="70">
        <v>7715612.5199999996</v>
      </c>
      <c r="I49" s="71">
        <v>6944051.2699999996</v>
      </c>
      <c r="J49" s="72">
        <v>771561.25</v>
      </c>
      <c r="K49" s="103">
        <f t="shared" si="0"/>
        <v>9342336.5199999996</v>
      </c>
      <c r="L49" s="71">
        <v>8408102.870000001</v>
      </c>
      <c r="M49" s="96">
        <v>934233.64999999991</v>
      </c>
      <c r="N49" s="70">
        <v>5878561.9199999999</v>
      </c>
      <c r="O49" s="71">
        <v>5290705.7300000004</v>
      </c>
      <c r="P49" s="72">
        <v>587856.18999999994</v>
      </c>
      <c r="Q49" s="96">
        <f>G49+N49</f>
        <v>7505285.9199999999</v>
      </c>
      <c r="R49" s="71">
        <v>6754757.3300000001</v>
      </c>
      <c r="S49" s="96">
        <v>750528.58999999985</v>
      </c>
      <c r="T49" s="70">
        <v>293928.09999999998</v>
      </c>
      <c r="U49" s="71">
        <v>264535.28999999998</v>
      </c>
      <c r="V49" s="72">
        <v>29392.81</v>
      </c>
      <c r="W49" s="70">
        <v>1543122.5</v>
      </c>
      <c r="X49" s="71">
        <v>1388810.25</v>
      </c>
      <c r="Y49" s="72">
        <v>154312.25</v>
      </c>
    </row>
    <row r="50" spans="1:25" ht="12.75" customHeight="1" x14ac:dyDescent="0.25">
      <c r="A50" s="1">
        <v>49</v>
      </c>
      <c r="B50" s="48">
        <v>5731</v>
      </c>
      <c r="C50" s="1" t="s">
        <v>162</v>
      </c>
      <c r="D50" s="2">
        <v>767321</v>
      </c>
      <c r="E50" s="1" t="s">
        <v>163</v>
      </c>
      <c r="F50" s="35" t="s">
        <v>164</v>
      </c>
      <c r="G50" s="57"/>
      <c r="H50" s="11">
        <v>6312773.8799999999</v>
      </c>
      <c r="I50" s="3">
        <v>5681496.4900000002</v>
      </c>
      <c r="J50" s="14">
        <v>631277.39</v>
      </c>
      <c r="K50" s="100">
        <f t="shared" si="0"/>
        <v>6312773.8800000008</v>
      </c>
      <c r="L50" s="105">
        <f>I50</f>
        <v>5681496.4900000002</v>
      </c>
      <c r="M50" s="100">
        <f>J50</f>
        <v>631277.39</v>
      </c>
      <c r="N50" s="11">
        <v>4809732.4800000004</v>
      </c>
      <c r="O50" s="3">
        <v>4328759.2300000004</v>
      </c>
      <c r="P50" s="14">
        <v>480973.25</v>
      </c>
      <c r="Q50" s="93">
        <f>N50</f>
        <v>4809732.4800000004</v>
      </c>
      <c r="R50" s="3">
        <f>O50</f>
        <v>4328759.2300000004</v>
      </c>
      <c r="S50" s="3">
        <f>P50</f>
        <v>480973.25</v>
      </c>
      <c r="T50" s="11">
        <v>240486.62</v>
      </c>
      <c r="U50" s="3">
        <v>216437.96</v>
      </c>
      <c r="V50" s="14">
        <v>24048.66</v>
      </c>
      <c r="W50" s="11">
        <v>1262554.78</v>
      </c>
      <c r="X50" s="3">
        <v>1136299.3</v>
      </c>
      <c r="Y50" s="14">
        <v>126255.48</v>
      </c>
    </row>
    <row r="51" spans="1:25" ht="12.75" customHeight="1" x14ac:dyDescent="0.25">
      <c r="A51" s="66">
        <v>50</v>
      </c>
      <c r="B51" s="67">
        <v>5728</v>
      </c>
      <c r="C51" s="66" t="s">
        <v>165</v>
      </c>
      <c r="D51" s="68">
        <v>765031</v>
      </c>
      <c r="E51" s="66" t="s">
        <v>166</v>
      </c>
      <c r="F51" s="69" t="s">
        <v>167</v>
      </c>
      <c r="G51" s="73">
        <v>1478840</v>
      </c>
      <c r="H51" s="70">
        <v>8417031.8399999999</v>
      </c>
      <c r="I51" s="71">
        <v>7575328.6600000001</v>
      </c>
      <c r="J51" s="72">
        <v>841703.18</v>
      </c>
      <c r="K51" s="92">
        <f t="shared" si="0"/>
        <v>9895871.8399999999</v>
      </c>
      <c r="L51" s="87">
        <v>8906284.6600000001</v>
      </c>
      <c r="M51" s="92">
        <v>989587.17999999935</v>
      </c>
      <c r="N51" s="70">
        <v>6412976.6399999997</v>
      </c>
      <c r="O51" s="71">
        <v>5771678.9800000004</v>
      </c>
      <c r="P51" s="72">
        <v>641297.66</v>
      </c>
      <c r="Q51" s="96">
        <f>G51+N51</f>
        <v>7891816.6399999997</v>
      </c>
      <c r="R51" s="71">
        <v>7102634.9800000004</v>
      </c>
      <c r="S51" s="96">
        <v>789181.65999999922</v>
      </c>
      <c r="T51" s="70">
        <v>320648.83</v>
      </c>
      <c r="U51" s="71">
        <v>288583.95</v>
      </c>
      <c r="V51" s="72">
        <v>32064.880000000001</v>
      </c>
      <c r="W51" s="70">
        <v>1683406.37</v>
      </c>
      <c r="X51" s="71">
        <v>1515065.73</v>
      </c>
      <c r="Y51" s="72">
        <v>168340.64</v>
      </c>
    </row>
    <row r="52" spans="1:25" ht="12.75" customHeight="1" x14ac:dyDescent="0.25">
      <c r="A52" s="1">
        <v>51</v>
      </c>
      <c r="B52" s="48">
        <v>5727</v>
      </c>
      <c r="C52" s="1" t="s">
        <v>168</v>
      </c>
      <c r="D52" s="2">
        <v>765680</v>
      </c>
      <c r="E52" s="1" t="s">
        <v>169</v>
      </c>
      <c r="F52" s="35" t="s">
        <v>170</v>
      </c>
      <c r="G52" s="53"/>
      <c r="H52" s="11">
        <v>7014193.2000000002</v>
      </c>
      <c r="I52" s="3">
        <v>6312773.8799999999</v>
      </c>
      <c r="J52" s="14">
        <v>701419.32</v>
      </c>
      <c r="K52" s="100">
        <f t="shared" si="0"/>
        <v>7014193.2000000002</v>
      </c>
      <c r="L52" s="105">
        <f>I52</f>
        <v>6312773.8799999999</v>
      </c>
      <c r="M52" s="105">
        <f>J52</f>
        <v>701419.32</v>
      </c>
      <c r="N52" s="11">
        <v>5344147.2</v>
      </c>
      <c r="O52" s="3">
        <v>4809732.4800000004</v>
      </c>
      <c r="P52" s="14">
        <v>534414.72</v>
      </c>
      <c r="Q52" s="93">
        <f>N52</f>
        <v>5344147.2</v>
      </c>
      <c r="R52" s="3">
        <f>O52</f>
        <v>4809732.4800000004</v>
      </c>
      <c r="S52" s="3">
        <f>P52</f>
        <v>534414.72</v>
      </c>
      <c r="T52" s="11">
        <v>267207.36</v>
      </c>
      <c r="U52" s="3">
        <v>240486.62</v>
      </c>
      <c r="V52" s="14">
        <v>26720.74</v>
      </c>
      <c r="W52" s="11">
        <v>1402838.64</v>
      </c>
      <c r="X52" s="3">
        <v>1262554.78</v>
      </c>
      <c r="Y52" s="14">
        <v>140283.85999999999</v>
      </c>
    </row>
    <row r="53" spans="1:25" ht="12.75" customHeight="1" x14ac:dyDescent="0.25">
      <c r="A53" s="66">
        <v>52</v>
      </c>
      <c r="B53" s="67">
        <v>5726</v>
      </c>
      <c r="C53" s="66" t="s">
        <v>171</v>
      </c>
      <c r="D53" s="68">
        <v>765399</v>
      </c>
      <c r="E53" s="66" t="s">
        <v>172</v>
      </c>
      <c r="F53" s="69" t="s">
        <v>173</v>
      </c>
      <c r="G53" s="73">
        <v>1183072</v>
      </c>
      <c r="H53" s="70">
        <v>7890967.3499999996</v>
      </c>
      <c r="I53" s="71">
        <v>7101870.6100000003</v>
      </c>
      <c r="J53" s="72">
        <v>789096.74</v>
      </c>
      <c r="K53" s="92">
        <f t="shared" si="0"/>
        <v>9074039.3499999996</v>
      </c>
      <c r="L53" s="87">
        <v>8166635.4100000001</v>
      </c>
      <c r="M53" s="92">
        <v>907403.93999999971</v>
      </c>
      <c r="N53" s="70">
        <v>6012165.5999999996</v>
      </c>
      <c r="O53" s="71">
        <v>5410949.04</v>
      </c>
      <c r="P53" s="72">
        <v>601216.56000000006</v>
      </c>
      <c r="Q53" s="96">
        <f>G53+N53</f>
        <v>7195237.5999999996</v>
      </c>
      <c r="R53" s="71">
        <v>6475713.8399999999</v>
      </c>
      <c r="S53" s="96">
        <v>719523.75999999978</v>
      </c>
      <c r="T53" s="70">
        <v>300608.28000000003</v>
      </c>
      <c r="U53" s="71">
        <v>270547.45</v>
      </c>
      <c r="V53" s="72">
        <v>30060.83</v>
      </c>
      <c r="W53" s="70">
        <v>1578193.47</v>
      </c>
      <c r="X53" s="71">
        <v>1420374.12</v>
      </c>
      <c r="Y53" s="72">
        <v>157819.35</v>
      </c>
    </row>
    <row r="54" spans="1:25" ht="12.75" customHeight="1" x14ac:dyDescent="0.25">
      <c r="A54" s="1">
        <v>53</v>
      </c>
      <c r="B54" s="48">
        <v>5717</v>
      </c>
      <c r="C54" s="1" t="s">
        <v>174</v>
      </c>
      <c r="D54" s="2">
        <v>765525</v>
      </c>
      <c r="E54" s="1" t="s">
        <v>175</v>
      </c>
      <c r="F54" s="35" t="s">
        <v>176</v>
      </c>
      <c r="G54" s="53"/>
      <c r="H54" s="11">
        <v>8241677.0099999998</v>
      </c>
      <c r="I54" s="3">
        <v>7417509.3099999996</v>
      </c>
      <c r="J54" s="14">
        <v>824167.7</v>
      </c>
      <c r="K54" s="100">
        <f t="shared" si="0"/>
        <v>8241677.0099999998</v>
      </c>
      <c r="L54" s="105">
        <f>I54</f>
        <v>7417509.3099999996</v>
      </c>
      <c r="M54" s="105">
        <f>J54</f>
        <v>824167.7</v>
      </c>
      <c r="N54" s="11">
        <v>6279372.96</v>
      </c>
      <c r="O54" s="3">
        <v>5651435.6600000001</v>
      </c>
      <c r="P54" s="14">
        <v>627937.30000000005</v>
      </c>
      <c r="Q54" s="93">
        <f>N54</f>
        <v>6279372.96</v>
      </c>
      <c r="R54" s="3">
        <f>O54</f>
        <v>5651435.6600000001</v>
      </c>
      <c r="S54" s="3">
        <f>P54</f>
        <v>627937.30000000005</v>
      </c>
      <c r="T54" s="11">
        <v>313968.65000000002</v>
      </c>
      <c r="U54" s="3">
        <v>282571.78999999998</v>
      </c>
      <c r="V54" s="14">
        <v>31396.86</v>
      </c>
      <c r="W54" s="11">
        <v>1648335.4</v>
      </c>
      <c r="X54" s="3">
        <v>1483501.86</v>
      </c>
      <c r="Y54" s="14">
        <v>164833.54</v>
      </c>
    </row>
    <row r="55" spans="1:25" ht="12.75" customHeight="1" thickBot="1" x14ac:dyDescent="0.3">
      <c r="A55" s="74">
        <v>54</v>
      </c>
      <c r="B55" s="75">
        <v>5715</v>
      </c>
      <c r="C55" s="74" t="s">
        <v>177</v>
      </c>
      <c r="D55" s="76">
        <v>765721</v>
      </c>
      <c r="E55" s="74" t="s">
        <v>178</v>
      </c>
      <c r="F55" s="77" t="s">
        <v>179</v>
      </c>
      <c r="G55" s="81">
        <v>1183072</v>
      </c>
      <c r="H55" s="78">
        <v>6488128.71</v>
      </c>
      <c r="I55" s="79">
        <v>5839315.8399999999</v>
      </c>
      <c r="J55" s="80">
        <v>648812.87</v>
      </c>
      <c r="K55" s="92">
        <f t="shared" si="0"/>
        <v>7671200.71</v>
      </c>
      <c r="L55" s="106">
        <v>6904080.6399999997</v>
      </c>
      <c r="M55" s="102">
        <v>767120.0700000003</v>
      </c>
      <c r="N55" s="78">
        <v>4943336.16</v>
      </c>
      <c r="O55" s="79">
        <v>4449002.54</v>
      </c>
      <c r="P55" s="80">
        <v>494333.62</v>
      </c>
      <c r="Q55" s="97">
        <f>G55+N55</f>
        <v>6126408.1600000001</v>
      </c>
      <c r="R55" s="107">
        <v>5513767.3399999999</v>
      </c>
      <c r="S55" s="97">
        <v>612640.8200000003</v>
      </c>
      <c r="T55" s="78">
        <v>247166.81</v>
      </c>
      <c r="U55" s="79">
        <v>222450.13</v>
      </c>
      <c r="V55" s="80">
        <v>24716.68</v>
      </c>
      <c r="W55" s="78">
        <v>1297625.74</v>
      </c>
      <c r="X55" s="79">
        <v>1167863.17</v>
      </c>
      <c r="Y55" s="101">
        <v>129762.57</v>
      </c>
    </row>
    <row r="56" spans="1:25" ht="12.75" customHeight="1" thickBot="1" x14ac:dyDescent="0.3">
      <c r="G56" s="29">
        <f>SUM(G2:G55)</f>
        <v>33199958</v>
      </c>
      <c r="H56" s="29">
        <f>SUM(H2:H55)</f>
        <v>463050783.19999987</v>
      </c>
      <c r="I56" s="30">
        <f t="shared" ref="I56:V56" si="22">SUM(I2:I55)</f>
        <v>416745704.84999979</v>
      </c>
      <c r="J56" s="31">
        <f t="shared" si="22"/>
        <v>46305078.349999994</v>
      </c>
      <c r="K56" s="98">
        <f>SUM(K2:K55)</f>
        <v>496250741.19999981</v>
      </c>
      <c r="L56" s="108">
        <f>SUM(L2:L55)</f>
        <v>446625667.04999989</v>
      </c>
      <c r="M56" s="98">
        <f>SUM(M2:M55)</f>
        <v>49625074.150000006</v>
      </c>
      <c r="N56" s="29">
        <f t="shared" si="22"/>
        <v>352835768.16000021</v>
      </c>
      <c r="O56" s="30">
        <f t="shared" si="22"/>
        <v>317552191.29000008</v>
      </c>
      <c r="P56" s="31">
        <f t="shared" si="22"/>
        <v>35283576.870000005</v>
      </c>
      <c r="Q56" s="108">
        <f>SUM(Q2:Q55)</f>
        <v>386035726.16000021</v>
      </c>
      <c r="R56" s="108">
        <f>SUM(R2:R55)</f>
        <v>347432153.48999995</v>
      </c>
      <c r="S56" s="98">
        <f>SUM(S2:S55)</f>
        <v>38603572.669999987</v>
      </c>
      <c r="T56" s="29">
        <f>SUM(T2:T55)</f>
        <v>17641788.420000006</v>
      </c>
      <c r="U56" s="30">
        <f t="shared" si="22"/>
        <v>15877609.609999996</v>
      </c>
      <c r="V56" s="31">
        <f t="shared" si="22"/>
        <v>1764178.8099999998</v>
      </c>
      <c r="W56" s="32">
        <f t="shared" ref="W56:Y56" si="23">SUM(W2:W55)</f>
        <v>92573226.61999999</v>
      </c>
      <c r="X56" s="30">
        <f t="shared" si="23"/>
        <v>83315903.950000033</v>
      </c>
      <c r="Y56" s="52">
        <f t="shared" si="23"/>
        <v>9257322.6699999981</v>
      </c>
    </row>
    <row r="59" spans="1:25" ht="12.75" customHeight="1" x14ac:dyDescent="0.25">
      <c r="H59" s="39"/>
    </row>
    <row r="61" spans="1:25" ht="12.75" customHeight="1" x14ac:dyDescent="0.25">
      <c r="H61" s="38"/>
    </row>
  </sheetData>
  <autoFilter ref="A1:Y56"/>
  <pageMargins left="0.75" right="0.75" top="1" bottom="1" header="0.5" footer="0.5"/>
  <pageSetup paperSize="9" orientation="portrait" horizontalDpi="300" verticalDpi="300" r:id="rId1"/>
  <headerFooter alignWithMargins="0"/>
  <ignoredErrors>
    <ignoredError sqref="Q14:Q16 Q23 Q30 Q38 Q42:Q54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171"/>
  <sheetViews>
    <sheetView tabSelected="1" zoomScale="110" zoomScaleNormal="110" workbookViewId="0">
      <selection activeCell="A69" sqref="A69"/>
    </sheetView>
  </sheetViews>
  <sheetFormatPr defaultRowHeight="12.75" customHeight="1" x14ac:dyDescent="0.25"/>
  <cols>
    <col min="2" max="2" width="0" hidden="1" customWidth="1"/>
    <col min="3" max="3" width="21.81640625" hidden="1" customWidth="1"/>
    <col min="4" max="4" width="12.26953125" hidden="1" customWidth="1"/>
    <col min="5" max="5" width="55.1796875" bestFit="1" customWidth="1"/>
    <col min="6" max="6" width="22.7265625" customWidth="1"/>
    <col min="7" max="7" width="22" customWidth="1"/>
    <col min="8" max="8" width="25" customWidth="1"/>
    <col min="9" max="9" width="17.81640625" customWidth="1"/>
    <col min="10" max="10" width="16.7265625" customWidth="1"/>
    <col min="11" max="11" width="20.1796875" customWidth="1"/>
    <col min="12" max="12" width="16.7265625" customWidth="1"/>
    <col min="13" max="15" width="15.7265625" customWidth="1"/>
    <col min="16" max="16" width="15.453125" customWidth="1"/>
    <col min="17" max="18" width="16.7265625" customWidth="1"/>
    <col min="19" max="22" width="15.7265625" customWidth="1"/>
    <col min="23" max="28" width="20.81640625" customWidth="1"/>
    <col min="29" max="30" width="15.7265625" customWidth="1"/>
    <col min="31" max="31" width="14.7265625" customWidth="1"/>
    <col min="32" max="33" width="16.7265625" customWidth="1"/>
    <col min="34" max="34" width="15.7265625" customWidth="1"/>
    <col min="35" max="35" width="25.1796875" customWidth="1"/>
    <col min="36" max="49" width="18.81640625" customWidth="1"/>
  </cols>
  <sheetData>
    <row r="1" spans="1:49" ht="26.25" customHeight="1" thickBot="1" x14ac:dyDescent="0.3">
      <c r="A1" s="228" t="s">
        <v>190</v>
      </c>
      <c r="B1" s="229"/>
      <c r="C1" s="229"/>
      <c r="D1" s="229"/>
      <c r="E1" s="229"/>
      <c r="F1" s="230" t="s">
        <v>191</v>
      </c>
      <c r="G1" s="231"/>
      <c r="H1" s="235" t="s">
        <v>192</v>
      </c>
      <c r="I1" s="236"/>
      <c r="J1" s="236"/>
      <c r="K1" s="236"/>
      <c r="L1" s="236"/>
      <c r="M1" s="236"/>
      <c r="N1" s="236"/>
      <c r="O1" s="236"/>
      <c r="P1" s="236"/>
      <c r="Q1" s="236"/>
      <c r="R1" s="236"/>
      <c r="S1" s="236"/>
      <c r="T1" s="236"/>
      <c r="U1" s="236"/>
      <c r="V1" s="237"/>
      <c r="W1" s="232" t="s">
        <v>193</v>
      </c>
      <c r="X1" s="233"/>
      <c r="Y1" s="233"/>
      <c r="Z1" s="233"/>
      <c r="AA1" s="233"/>
      <c r="AB1" s="233"/>
      <c r="AC1" s="233"/>
      <c r="AD1" s="233"/>
      <c r="AE1" s="233"/>
      <c r="AF1" s="233"/>
      <c r="AG1" s="233"/>
      <c r="AH1" s="234"/>
      <c r="AI1" s="238" t="s">
        <v>194</v>
      </c>
      <c r="AJ1" s="239"/>
      <c r="AK1" s="239"/>
      <c r="AL1" s="239"/>
      <c r="AM1" s="239"/>
      <c r="AN1" s="239"/>
      <c r="AO1" s="239"/>
      <c r="AP1" s="239"/>
      <c r="AQ1" s="239"/>
      <c r="AR1" s="239"/>
      <c r="AS1" s="239"/>
      <c r="AT1" s="239"/>
      <c r="AU1" s="239"/>
      <c r="AV1" s="239"/>
      <c r="AW1" s="240"/>
    </row>
    <row r="2" spans="1:49" ht="84" customHeight="1" thickBot="1" x14ac:dyDescent="0.3">
      <c r="A2" s="8" t="s">
        <v>0</v>
      </c>
      <c r="B2" s="8" t="s">
        <v>1</v>
      </c>
      <c r="C2" s="8" t="s">
        <v>2</v>
      </c>
      <c r="D2" s="8" t="s">
        <v>3</v>
      </c>
      <c r="E2" s="8" t="s">
        <v>4</v>
      </c>
      <c r="F2" s="159" t="s">
        <v>195</v>
      </c>
      <c r="G2" s="160" t="s">
        <v>196</v>
      </c>
      <c r="H2" s="19" t="s">
        <v>197</v>
      </c>
      <c r="I2" s="20" t="s">
        <v>198</v>
      </c>
      <c r="J2" s="161" t="s">
        <v>199</v>
      </c>
      <c r="K2" s="19" t="s">
        <v>200</v>
      </c>
      <c r="L2" s="20" t="s">
        <v>10</v>
      </c>
      <c r="M2" s="21" t="s">
        <v>11</v>
      </c>
      <c r="N2" s="158" t="s">
        <v>12</v>
      </c>
      <c r="O2" s="20" t="s">
        <v>13</v>
      </c>
      <c r="P2" s="161" t="s">
        <v>14</v>
      </c>
      <c r="Q2" s="19" t="s">
        <v>201</v>
      </c>
      <c r="R2" s="20" t="s">
        <v>202</v>
      </c>
      <c r="S2" s="161" t="s">
        <v>203</v>
      </c>
      <c r="T2" s="19" t="s">
        <v>204</v>
      </c>
      <c r="U2" s="20" t="s">
        <v>205</v>
      </c>
      <c r="V2" s="161" t="s">
        <v>206</v>
      </c>
      <c r="W2" s="167" t="s">
        <v>207</v>
      </c>
      <c r="X2" s="168" t="s">
        <v>208</v>
      </c>
      <c r="Y2" s="169" t="s">
        <v>209</v>
      </c>
      <c r="Z2" s="170" t="s">
        <v>210</v>
      </c>
      <c r="AA2" s="168" t="s">
        <v>211</v>
      </c>
      <c r="AB2" s="169" t="s">
        <v>212</v>
      </c>
      <c r="AC2" s="170" t="s">
        <v>12</v>
      </c>
      <c r="AD2" s="168" t="s">
        <v>13</v>
      </c>
      <c r="AE2" s="169" t="s">
        <v>14</v>
      </c>
      <c r="AF2" s="170" t="s">
        <v>15</v>
      </c>
      <c r="AG2" s="168" t="s">
        <v>16</v>
      </c>
      <c r="AH2" s="169" t="s">
        <v>17</v>
      </c>
      <c r="AI2" s="171" t="s">
        <v>249</v>
      </c>
      <c r="AJ2" s="172" t="s">
        <v>213</v>
      </c>
      <c r="AK2" s="173" t="s">
        <v>214</v>
      </c>
      <c r="AL2" s="174" t="s">
        <v>210</v>
      </c>
      <c r="AM2" s="172" t="s">
        <v>211</v>
      </c>
      <c r="AN2" s="173" t="s">
        <v>212</v>
      </c>
      <c r="AO2" s="174" t="s">
        <v>12</v>
      </c>
      <c r="AP2" s="172" t="s">
        <v>13</v>
      </c>
      <c r="AQ2" s="175" t="s">
        <v>14</v>
      </c>
      <c r="AR2" s="174" t="s">
        <v>201</v>
      </c>
      <c r="AS2" s="172" t="s">
        <v>202</v>
      </c>
      <c r="AT2" s="201" t="s">
        <v>203</v>
      </c>
      <c r="AU2" s="174" t="s">
        <v>215</v>
      </c>
      <c r="AV2" s="172" t="s">
        <v>216</v>
      </c>
      <c r="AW2" s="175" t="s">
        <v>217</v>
      </c>
    </row>
    <row r="3" spans="1:49" s="46" customFormat="1" ht="12.75" customHeight="1" x14ac:dyDescent="0.25">
      <c r="A3" s="110">
        <v>1</v>
      </c>
      <c r="B3" s="111">
        <v>5781</v>
      </c>
      <c r="C3" s="110" t="s">
        <v>18</v>
      </c>
      <c r="D3" s="112">
        <v>767150</v>
      </c>
      <c r="E3" s="110" t="s">
        <v>19</v>
      </c>
      <c r="F3" s="153">
        <v>7054021.0099999998</v>
      </c>
      <c r="G3" s="156">
        <f t="shared" ref="G3:G34" si="0">F3/$F$57</f>
        <v>1.5232277119291746E-2</v>
      </c>
      <c r="H3" s="133">
        <f>K3+N3+Q3+T3</f>
        <v>3841047.26</v>
      </c>
      <c r="I3" s="131">
        <f t="shared" ref="I3:J3" si="1">L3+O3+R3+U3</f>
        <v>3456942.54</v>
      </c>
      <c r="J3" s="204">
        <f t="shared" si="1"/>
        <v>384104.72000000032</v>
      </c>
      <c r="K3" s="196">
        <f>ROUND('IZRAČUN_M19 '!$D$17*'PRIJELAZNA SREDSTVA_LAG'!G3*$K$59,2)</f>
        <v>2850321.72</v>
      </c>
      <c r="L3" s="105">
        <f t="shared" ref="L3:L33" si="2">ROUND(K3*0.9,2)</f>
        <v>2565289.5499999998</v>
      </c>
      <c r="M3" s="114">
        <f t="shared" ref="M3:M34" si="3">K3-L3</f>
        <v>285032.17000000039</v>
      </c>
      <c r="N3" s="130">
        <f>ROUND('IZRAČUN_M19 '!$D$17*'PRIJELAZNA SREDSTVA_LAG'!G3*'PRIJELAZNA SREDSTVA_LAG'!$N$59,2)</f>
        <v>142516.09</v>
      </c>
      <c r="O3" s="105">
        <f t="shared" ref="O3:O34" si="4">ROUND(N3*0.9,2)</f>
        <v>128264.48</v>
      </c>
      <c r="P3" s="132">
        <f t="shared" ref="P3:P34" si="5">N3-O3</f>
        <v>14251.61</v>
      </c>
      <c r="Q3" s="196">
        <f>ROUND('IZRAČUN_M19 '!$D$17*'PRIJELAZNA SREDSTVA_LAG'!G3*'PRIJELAZNA SREDSTVA_LAG'!$Q$59,2)</f>
        <v>748209.45</v>
      </c>
      <c r="R3" s="105">
        <f t="shared" ref="R3:R34" si="6">ROUND(Q3*0.9,2)</f>
        <v>673388.51</v>
      </c>
      <c r="S3" s="132">
        <f t="shared" ref="S3:S34" si="7">Q3-R3</f>
        <v>74820.939999999944</v>
      </c>
      <c r="T3" s="196">
        <v>100000</v>
      </c>
      <c r="U3" s="105">
        <f>T3*0.9</f>
        <v>90000</v>
      </c>
      <c r="V3" s="132">
        <f>T3-U3</f>
        <v>10000</v>
      </c>
      <c r="W3" s="133">
        <f>Z3+AC3+AF3</f>
        <v>8237093.0100000007</v>
      </c>
      <c r="X3" s="131">
        <f t="shared" ref="X3:Y18" si="8">AA3+AD3+AG3</f>
        <v>7413383.7100000009</v>
      </c>
      <c r="Y3" s="162">
        <f t="shared" si="8"/>
        <v>823709.29999999993</v>
      </c>
      <c r="Z3" s="136">
        <v>6557564.2000000002</v>
      </c>
      <c r="AA3" s="137">
        <v>5901807.7800000003</v>
      </c>
      <c r="AB3" s="136">
        <v>655756.41999999993</v>
      </c>
      <c r="AC3" s="138">
        <v>268724.61</v>
      </c>
      <c r="AD3" s="139">
        <v>241852.15</v>
      </c>
      <c r="AE3" s="140">
        <v>26872.46</v>
      </c>
      <c r="AF3" s="138">
        <v>1410804.2</v>
      </c>
      <c r="AG3" s="139">
        <v>1269723.78</v>
      </c>
      <c r="AH3" s="140">
        <v>141080.42000000001</v>
      </c>
      <c r="AI3" s="10">
        <f>AL3+AO3+AR3+AU3</f>
        <v>12078140.27</v>
      </c>
      <c r="AJ3" s="7">
        <f t="shared" ref="AJ3:AK18" si="9">AM3+AP3+AS3+AV3</f>
        <v>10870326.25</v>
      </c>
      <c r="AK3" s="13">
        <f t="shared" si="9"/>
        <v>1207814.0200000003</v>
      </c>
      <c r="AL3" s="163">
        <f>K3+Z3</f>
        <v>9407885.9199999999</v>
      </c>
      <c r="AM3" s="135">
        <f t="shared" ref="AM3:AM34" si="10">L3+AA3</f>
        <v>8467097.3300000001</v>
      </c>
      <c r="AN3" s="164">
        <f t="shared" ref="AN3:AN34" si="11">M3+AB3</f>
        <v>940788.59000000032</v>
      </c>
      <c r="AO3" s="163">
        <f t="shared" ref="AO3:AO34" si="12">N3+AC3</f>
        <v>411240.69999999995</v>
      </c>
      <c r="AP3" s="135">
        <f t="shared" ref="AP3:AP34" si="13">O3+AD3</f>
        <v>370116.63</v>
      </c>
      <c r="AQ3" s="164">
        <f t="shared" ref="AQ3:AQ34" si="14">P3+AE3</f>
        <v>41124.07</v>
      </c>
      <c r="AR3" s="163">
        <f t="shared" ref="AR3:AR34" si="15">Q3+AF3</f>
        <v>2159013.65</v>
      </c>
      <c r="AS3" s="135">
        <f t="shared" ref="AS3:AS34" si="16">R3+AG3</f>
        <v>1943112.29</v>
      </c>
      <c r="AT3" s="199">
        <f t="shared" ref="AT3:AT57" si="17">S3+AH3</f>
        <v>215901.35999999996</v>
      </c>
      <c r="AU3" s="10">
        <f>T3</f>
        <v>100000</v>
      </c>
      <c r="AV3" s="7">
        <f t="shared" ref="AV3:AW3" si="18">U3</f>
        <v>90000</v>
      </c>
      <c r="AW3" s="13">
        <f t="shared" si="18"/>
        <v>10000</v>
      </c>
    </row>
    <row r="4" spans="1:49" s="46" customFormat="1" ht="12.75" customHeight="1" x14ac:dyDescent="0.25">
      <c r="A4" s="40">
        <v>2</v>
      </c>
      <c r="B4" s="49">
        <v>5780</v>
      </c>
      <c r="C4" s="40" t="s">
        <v>21</v>
      </c>
      <c r="D4" s="41">
        <v>765225</v>
      </c>
      <c r="E4" s="40" t="s">
        <v>22</v>
      </c>
      <c r="F4" s="154">
        <v>7406722.0599999996</v>
      </c>
      <c r="G4" s="157">
        <f t="shared" si="0"/>
        <v>1.5993890974176646E-2</v>
      </c>
      <c r="H4" s="43">
        <f t="shared" ref="H4:H56" si="19">K4+N4+Q4+T4</f>
        <v>4028099.62</v>
      </c>
      <c r="I4" s="44">
        <f t="shared" ref="I4:I56" si="20">L4+O4+R4+U4</f>
        <v>3625289.66</v>
      </c>
      <c r="J4" s="205">
        <f t="shared" ref="J4:J56" si="21">M4+P4+S4+V4</f>
        <v>402809.96000000025</v>
      </c>
      <c r="K4" s="196">
        <f>ROUND('IZRAČUN_M19 '!$D$17*'PRIJELAZNA SREDSTVA_LAG'!G4*$K$59,2)</f>
        <v>2992837.81</v>
      </c>
      <c r="L4" s="105">
        <f t="shared" si="2"/>
        <v>2693554.03</v>
      </c>
      <c r="M4" s="114">
        <f t="shared" si="3"/>
        <v>299283.78000000026</v>
      </c>
      <c r="N4" s="130">
        <f>ROUND('IZRAČUN_M19 '!$D$17*'PRIJELAZNA SREDSTVA_LAG'!G4*'PRIJELAZNA SREDSTVA_LAG'!$N$59,2)</f>
        <v>149641.89000000001</v>
      </c>
      <c r="O4" s="105">
        <f t="shared" si="4"/>
        <v>134677.70000000001</v>
      </c>
      <c r="P4" s="132">
        <f t="shared" si="5"/>
        <v>14964.190000000002</v>
      </c>
      <c r="Q4" s="197">
        <f>ROUND('IZRAČUN_M19 '!$D$17*'PRIJELAZNA SREDSTVA_LAG'!G4*'PRIJELAZNA SREDSTVA_LAG'!$Q$59,2)</f>
        <v>785619.92</v>
      </c>
      <c r="R4" s="194">
        <f t="shared" si="6"/>
        <v>707057.93</v>
      </c>
      <c r="S4" s="195">
        <f t="shared" si="7"/>
        <v>78561.989999999991</v>
      </c>
      <c r="T4" s="196">
        <v>100000</v>
      </c>
      <c r="U4" s="105">
        <f t="shared" ref="U4:U56" si="22">T4*0.9</f>
        <v>90000</v>
      </c>
      <c r="V4" s="132">
        <f t="shared" ref="V4:V56" si="23">T4-U4</f>
        <v>10000</v>
      </c>
      <c r="W4" s="113">
        <f t="shared" ref="W4:W15" si="24">Z4+AC4+AF4</f>
        <v>7406722.0599999996</v>
      </c>
      <c r="X4" s="44">
        <f t="shared" si="8"/>
        <v>6666049.8599999994</v>
      </c>
      <c r="Y4" s="45">
        <f t="shared" si="8"/>
        <v>740672.2</v>
      </c>
      <c r="Z4" s="141">
        <v>5643216.8099999996</v>
      </c>
      <c r="AA4" s="142">
        <v>5078895.13</v>
      </c>
      <c r="AB4" s="141">
        <v>564321.68000000005</v>
      </c>
      <c r="AC4" s="143">
        <v>282160.84000000003</v>
      </c>
      <c r="AD4" s="142">
        <v>253944.76</v>
      </c>
      <c r="AE4" s="144">
        <v>28216.080000000002</v>
      </c>
      <c r="AF4" s="143">
        <v>1481344.41</v>
      </c>
      <c r="AG4" s="142">
        <v>1333209.97</v>
      </c>
      <c r="AH4" s="144">
        <v>148134.44</v>
      </c>
      <c r="AI4" s="11">
        <f t="shared" ref="AI4:AI56" si="25">AL4+AO4+AR4+AU4</f>
        <v>11434821.68</v>
      </c>
      <c r="AJ4" s="3">
        <f t="shared" si="9"/>
        <v>10291339.52</v>
      </c>
      <c r="AK4" s="14">
        <f t="shared" si="9"/>
        <v>1143482.1600000004</v>
      </c>
      <c r="AL4" s="11">
        <f t="shared" ref="AL4:AL34" si="26">K4+Z4</f>
        <v>8636054.6199999992</v>
      </c>
      <c r="AM4" s="3">
        <f t="shared" si="10"/>
        <v>7772449.1600000001</v>
      </c>
      <c r="AN4" s="14">
        <f t="shared" si="11"/>
        <v>863605.46000000031</v>
      </c>
      <c r="AO4" s="11">
        <f t="shared" si="12"/>
        <v>431802.73000000004</v>
      </c>
      <c r="AP4" s="3">
        <f t="shared" si="13"/>
        <v>388622.46</v>
      </c>
      <c r="AQ4" s="14">
        <f t="shared" si="14"/>
        <v>43180.270000000004</v>
      </c>
      <c r="AR4" s="11">
        <f t="shared" si="15"/>
        <v>2266964.33</v>
      </c>
      <c r="AS4" s="3">
        <f t="shared" si="16"/>
        <v>2040267.9</v>
      </c>
      <c r="AT4" s="200">
        <f t="shared" si="17"/>
        <v>226696.43</v>
      </c>
      <c r="AU4" s="11">
        <f t="shared" ref="AU4:AU56" si="27">T4</f>
        <v>100000</v>
      </c>
      <c r="AV4" s="3">
        <f t="shared" ref="AV4:AV56" si="28">U4</f>
        <v>90000</v>
      </c>
      <c r="AW4" s="14">
        <f t="shared" ref="AW4:AW56" si="29">V4</f>
        <v>10000</v>
      </c>
    </row>
    <row r="5" spans="1:49" s="46" customFormat="1" ht="15" customHeight="1" x14ac:dyDescent="0.25">
      <c r="A5" s="40">
        <v>3</v>
      </c>
      <c r="B5" s="49">
        <v>5779</v>
      </c>
      <c r="C5" s="40" t="s">
        <v>24</v>
      </c>
      <c r="D5" s="41">
        <v>766164</v>
      </c>
      <c r="E5" s="40" t="s">
        <v>218</v>
      </c>
      <c r="F5" s="154">
        <v>10228330.460000001</v>
      </c>
      <c r="G5" s="157">
        <f t="shared" si="0"/>
        <v>2.2086801813255844E-2</v>
      </c>
      <c r="H5" s="43">
        <f>K5+N5+Q5+T5</f>
        <v>5524518.5200000005</v>
      </c>
      <c r="I5" s="44">
        <f t="shared" si="20"/>
        <v>4972066.67</v>
      </c>
      <c r="J5" s="205">
        <f t="shared" si="21"/>
        <v>552451.85000000044</v>
      </c>
      <c r="K5" s="196">
        <v>4339614.82</v>
      </c>
      <c r="L5" s="105">
        <f t="shared" si="2"/>
        <v>3905653.34</v>
      </c>
      <c r="M5" s="114">
        <f t="shared" si="3"/>
        <v>433961.48000000045</v>
      </c>
      <c r="N5" s="130">
        <v>0</v>
      </c>
      <c r="O5" s="105">
        <f t="shared" si="4"/>
        <v>0</v>
      </c>
      <c r="P5" s="132">
        <f t="shared" si="5"/>
        <v>0</v>
      </c>
      <c r="Q5" s="197">
        <f>ROUND('IZRAČUN_M19 '!$D$17*'PRIJELAZNA SREDSTVA_LAG'!G5*'PRIJELAZNA SREDSTVA_LAG'!$Q$59,2)</f>
        <v>1084903.7</v>
      </c>
      <c r="R5" s="194">
        <f t="shared" si="6"/>
        <v>976413.33</v>
      </c>
      <c r="S5" s="195">
        <f t="shared" si="7"/>
        <v>108490.37</v>
      </c>
      <c r="T5" s="196">
        <v>100000</v>
      </c>
      <c r="U5" s="105">
        <f t="shared" si="22"/>
        <v>90000</v>
      </c>
      <c r="V5" s="132">
        <f t="shared" si="23"/>
        <v>10000</v>
      </c>
      <c r="W5" s="113">
        <f t="shared" si="24"/>
        <v>10228330.460000001</v>
      </c>
      <c r="X5" s="44">
        <f t="shared" si="8"/>
        <v>9205497.4100000001</v>
      </c>
      <c r="Y5" s="45">
        <f t="shared" si="8"/>
        <v>1022833.0499999999</v>
      </c>
      <c r="Z5" s="141">
        <v>7793013.6900000004</v>
      </c>
      <c r="AA5" s="142">
        <v>7013712.3200000003</v>
      </c>
      <c r="AB5" s="141">
        <v>779301.37</v>
      </c>
      <c r="AC5" s="143">
        <v>389650.68</v>
      </c>
      <c r="AD5" s="142">
        <v>350685.61</v>
      </c>
      <c r="AE5" s="144">
        <v>38965.07</v>
      </c>
      <c r="AF5" s="143">
        <v>2045666.09</v>
      </c>
      <c r="AG5" s="142">
        <v>1841099.48</v>
      </c>
      <c r="AH5" s="144">
        <v>204566.61</v>
      </c>
      <c r="AI5" s="11">
        <f t="shared" si="25"/>
        <v>15752848.98</v>
      </c>
      <c r="AJ5" s="3">
        <f t="shared" si="9"/>
        <v>14177564.08</v>
      </c>
      <c r="AK5" s="14">
        <f t="shared" si="9"/>
        <v>1575284.9000000006</v>
      </c>
      <c r="AL5" s="11">
        <f t="shared" si="26"/>
        <v>12132628.510000002</v>
      </c>
      <c r="AM5" s="3">
        <f t="shared" si="10"/>
        <v>10919365.66</v>
      </c>
      <c r="AN5" s="14">
        <f t="shared" si="11"/>
        <v>1213262.8500000006</v>
      </c>
      <c r="AO5" s="11">
        <f t="shared" si="12"/>
        <v>389650.68</v>
      </c>
      <c r="AP5" s="3">
        <f t="shared" si="13"/>
        <v>350685.61</v>
      </c>
      <c r="AQ5" s="14">
        <f t="shared" si="14"/>
        <v>38965.07</v>
      </c>
      <c r="AR5" s="11">
        <f t="shared" si="15"/>
        <v>3130569.79</v>
      </c>
      <c r="AS5" s="3">
        <f t="shared" si="16"/>
        <v>2817512.81</v>
      </c>
      <c r="AT5" s="200">
        <f t="shared" si="17"/>
        <v>313056.98</v>
      </c>
      <c r="AU5" s="11">
        <f t="shared" si="27"/>
        <v>100000</v>
      </c>
      <c r="AV5" s="3">
        <f t="shared" si="28"/>
        <v>90000</v>
      </c>
      <c r="AW5" s="14">
        <f t="shared" si="29"/>
        <v>10000</v>
      </c>
    </row>
    <row r="6" spans="1:49" s="46" customFormat="1" ht="12.75" customHeight="1" x14ac:dyDescent="0.25">
      <c r="A6" s="40">
        <v>4</v>
      </c>
      <c r="B6" s="49">
        <v>5778</v>
      </c>
      <c r="C6" s="40" t="s">
        <v>27</v>
      </c>
      <c r="D6" s="41">
        <v>767622</v>
      </c>
      <c r="E6" s="40" t="s">
        <v>219</v>
      </c>
      <c r="F6" s="154">
        <v>8993876.8000000007</v>
      </c>
      <c r="G6" s="157">
        <f t="shared" si="0"/>
        <v>1.9421153353549322E-2</v>
      </c>
      <c r="H6" s="43">
        <f t="shared" si="19"/>
        <v>4869835.26</v>
      </c>
      <c r="I6" s="44">
        <f t="shared" si="20"/>
        <v>4382851.74</v>
      </c>
      <c r="J6" s="205">
        <f t="shared" si="21"/>
        <v>486983.5199999999</v>
      </c>
      <c r="K6" s="196">
        <v>3815868.21</v>
      </c>
      <c r="L6" s="105">
        <f t="shared" si="2"/>
        <v>3434281.39</v>
      </c>
      <c r="M6" s="114">
        <f t="shared" si="3"/>
        <v>381586.81999999983</v>
      </c>
      <c r="N6" s="130">
        <v>0</v>
      </c>
      <c r="O6" s="105">
        <f t="shared" si="4"/>
        <v>0</v>
      </c>
      <c r="P6" s="132">
        <f t="shared" si="5"/>
        <v>0</v>
      </c>
      <c r="Q6" s="197">
        <f>ROUND('IZRAČUN_M19 '!$D$17*'PRIJELAZNA SREDSTVA_LAG'!G6*'PRIJELAZNA SREDSTVA_LAG'!$Q$59,2)</f>
        <v>953967.05</v>
      </c>
      <c r="R6" s="194">
        <f t="shared" si="6"/>
        <v>858570.35</v>
      </c>
      <c r="S6" s="195">
        <f t="shared" si="7"/>
        <v>95396.70000000007</v>
      </c>
      <c r="T6" s="196">
        <v>100000</v>
      </c>
      <c r="U6" s="105">
        <f t="shared" si="22"/>
        <v>90000</v>
      </c>
      <c r="V6" s="132">
        <f t="shared" si="23"/>
        <v>10000</v>
      </c>
      <c r="W6" s="113">
        <f t="shared" si="24"/>
        <v>8993876.7999999989</v>
      </c>
      <c r="X6" s="44">
        <f t="shared" si="8"/>
        <v>8094489.1100000003</v>
      </c>
      <c r="Y6" s="45">
        <f t="shared" si="8"/>
        <v>899387.69000000006</v>
      </c>
      <c r="Z6" s="141">
        <v>6852477.5599999996</v>
      </c>
      <c r="AA6" s="142">
        <v>6167229.7999999998</v>
      </c>
      <c r="AB6" s="141">
        <v>685247.76</v>
      </c>
      <c r="AC6" s="143">
        <v>342623.88</v>
      </c>
      <c r="AD6" s="142">
        <v>308361.49</v>
      </c>
      <c r="AE6" s="144">
        <v>34262.39</v>
      </c>
      <c r="AF6" s="143">
        <v>1798775.36</v>
      </c>
      <c r="AG6" s="142">
        <v>1618897.82</v>
      </c>
      <c r="AH6" s="144">
        <v>179877.54</v>
      </c>
      <c r="AI6" s="11">
        <f t="shared" si="25"/>
        <v>13863712.060000001</v>
      </c>
      <c r="AJ6" s="3">
        <f t="shared" si="9"/>
        <v>12477340.85</v>
      </c>
      <c r="AK6" s="14">
        <f t="shared" si="9"/>
        <v>1386371.21</v>
      </c>
      <c r="AL6" s="11">
        <f t="shared" si="26"/>
        <v>10668345.77</v>
      </c>
      <c r="AM6" s="3">
        <f t="shared" si="10"/>
        <v>9601511.1899999995</v>
      </c>
      <c r="AN6" s="14">
        <f t="shared" si="11"/>
        <v>1066834.5799999998</v>
      </c>
      <c r="AO6" s="11">
        <f>N6+AC6</f>
        <v>342623.88</v>
      </c>
      <c r="AP6" s="3">
        <f t="shared" si="13"/>
        <v>308361.49</v>
      </c>
      <c r="AQ6" s="14">
        <f t="shared" si="14"/>
        <v>34262.39</v>
      </c>
      <c r="AR6" s="11">
        <f t="shared" si="15"/>
        <v>2752742.41</v>
      </c>
      <c r="AS6" s="3">
        <f t="shared" si="16"/>
        <v>2477468.17</v>
      </c>
      <c r="AT6" s="200">
        <f t="shared" si="17"/>
        <v>275274.24000000011</v>
      </c>
      <c r="AU6" s="11">
        <f t="shared" si="27"/>
        <v>100000</v>
      </c>
      <c r="AV6" s="3">
        <f t="shared" si="28"/>
        <v>90000</v>
      </c>
      <c r="AW6" s="14">
        <f t="shared" si="29"/>
        <v>10000</v>
      </c>
    </row>
    <row r="7" spans="1:49" s="46" customFormat="1" ht="14.25" customHeight="1" x14ac:dyDescent="0.25">
      <c r="A7" s="40">
        <v>5</v>
      </c>
      <c r="B7" s="49">
        <v>5777</v>
      </c>
      <c r="C7" s="40" t="s">
        <v>30</v>
      </c>
      <c r="D7" s="41">
        <v>767319</v>
      </c>
      <c r="E7" s="115" t="s">
        <v>31</v>
      </c>
      <c r="F7" s="154">
        <v>9346577.8499999996</v>
      </c>
      <c r="G7" s="157">
        <f t="shared" si="0"/>
        <v>2.0182767208434219E-2</v>
      </c>
      <c r="H7" s="43">
        <f t="shared" si="19"/>
        <v>5056887.62</v>
      </c>
      <c r="I7" s="44">
        <f t="shared" si="20"/>
        <v>4551198.8599999994</v>
      </c>
      <c r="J7" s="205">
        <f t="shared" si="21"/>
        <v>505688.76000000024</v>
      </c>
      <c r="K7" s="196">
        <v>4015510.1</v>
      </c>
      <c r="L7" s="105">
        <f t="shared" si="2"/>
        <v>3613959.09</v>
      </c>
      <c r="M7" s="114">
        <f t="shared" si="3"/>
        <v>401551.01000000024</v>
      </c>
      <c r="N7" s="130">
        <v>0</v>
      </c>
      <c r="O7" s="105">
        <f t="shared" si="4"/>
        <v>0</v>
      </c>
      <c r="P7" s="132">
        <f t="shared" si="5"/>
        <v>0</v>
      </c>
      <c r="Q7" s="197">
        <f>ROUND('IZRAČUN_M19 '!$D$17*'PRIJELAZNA SREDSTVA_LAG'!G7*'PRIJELAZNA SREDSTVA_LAG'!$Q$59,2)</f>
        <v>991377.52</v>
      </c>
      <c r="R7" s="194">
        <f t="shared" si="6"/>
        <v>892239.77</v>
      </c>
      <c r="S7" s="195">
        <f t="shared" si="7"/>
        <v>99137.75</v>
      </c>
      <c r="T7" s="196">
        <v>50000</v>
      </c>
      <c r="U7" s="105">
        <f t="shared" si="22"/>
        <v>45000</v>
      </c>
      <c r="V7" s="132">
        <f t="shared" si="23"/>
        <v>5000</v>
      </c>
      <c r="W7" s="113">
        <f t="shared" si="24"/>
        <v>10825417.85</v>
      </c>
      <c r="X7" s="44">
        <f t="shared" si="8"/>
        <v>9742876.0600000005</v>
      </c>
      <c r="Y7" s="45">
        <f t="shared" si="8"/>
        <v>1082541.7899999998</v>
      </c>
      <c r="Z7" s="141">
        <v>8600042.1699999999</v>
      </c>
      <c r="AA7" s="142">
        <v>7740037.9500000002</v>
      </c>
      <c r="AB7" s="141">
        <v>860004.21999999974</v>
      </c>
      <c r="AC7" s="143">
        <v>356060.11</v>
      </c>
      <c r="AD7" s="142">
        <v>320454.09999999998</v>
      </c>
      <c r="AE7" s="144">
        <v>35606.01</v>
      </c>
      <c r="AF7" s="143">
        <v>1869315.57</v>
      </c>
      <c r="AG7" s="142">
        <v>1682384.01</v>
      </c>
      <c r="AH7" s="144">
        <v>186931.56</v>
      </c>
      <c r="AI7" s="11">
        <f t="shared" si="25"/>
        <v>15882305.469999999</v>
      </c>
      <c r="AJ7" s="3">
        <f t="shared" si="9"/>
        <v>14294074.919999998</v>
      </c>
      <c r="AK7" s="14">
        <f t="shared" si="9"/>
        <v>1588230.55</v>
      </c>
      <c r="AL7" s="11">
        <f t="shared" si="26"/>
        <v>12615552.27</v>
      </c>
      <c r="AM7" s="3">
        <f t="shared" si="10"/>
        <v>11353997.039999999</v>
      </c>
      <c r="AN7" s="14">
        <f t="shared" si="11"/>
        <v>1261555.23</v>
      </c>
      <c r="AO7" s="11">
        <f t="shared" si="12"/>
        <v>356060.11</v>
      </c>
      <c r="AP7" s="3">
        <f t="shared" si="13"/>
        <v>320454.09999999998</v>
      </c>
      <c r="AQ7" s="14">
        <f t="shared" si="14"/>
        <v>35606.01</v>
      </c>
      <c r="AR7" s="11">
        <f t="shared" si="15"/>
        <v>2860693.09</v>
      </c>
      <c r="AS7" s="3">
        <f t="shared" si="16"/>
        <v>2574623.7800000003</v>
      </c>
      <c r="AT7" s="200">
        <f t="shared" si="17"/>
        <v>286069.31</v>
      </c>
      <c r="AU7" s="11">
        <f t="shared" si="27"/>
        <v>50000</v>
      </c>
      <c r="AV7" s="3">
        <f t="shared" si="28"/>
        <v>45000</v>
      </c>
      <c r="AW7" s="14">
        <f t="shared" si="29"/>
        <v>5000</v>
      </c>
    </row>
    <row r="8" spans="1:49" s="46" customFormat="1" ht="14.25" customHeight="1" x14ac:dyDescent="0.25">
      <c r="A8" s="40">
        <v>6</v>
      </c>
      <c r="B8" s="49">
        <v>5776</v>
      </c>
      <c r="C8" s="40" t="s">
        <v>33</v>
      </c>
      <c r="D8" s="41">
        <v>765192</v>
      </c>
      <c r="E8" s="115" t="s">
        <v>220</v>
      </c>
      <c r="F8" s="154">
        <v>7406722.0599999996</v>
      </c>
      <c r="G8" s="157">
        <f t="shared" si="0"/>
        <v>1.5993890974176646E-2</v>
      </c>
      <c r="H8" s="43">
        <f t="shared" si="19"/>
        <v>4028099.62</v>
      </c>
      <c r="I8" s="44">
        <f t="shared" si="20"/>
        <v>3625289.66</v>
      </c>
      <c r="J8" s="205">
        <f t="shared" si="21"/>
        <v>402809.96000000025</v>
      </c>
      <c r="K8" s="196">
        <f>ROUND('IZRAČUN_M19 '!$D$17*'PRIJELAZNA SREDSTVA_LAG'!G8*$K$59,2)</f>
        <v>2992837.81</v>
      </c>
      <c r="L8" s="105">
        <f t="shared" si="2"/>
        <v>2693554.03</v>
      </c>
      <c r="M8" s="114">
        <f t="shared" si="3"/>
        <v>299283.78000000026</v>
      </c>
      <c r="N8" s="130">
        <f>ROUND('IZRAČUN_M19 '!$D$17*'PRIJELAZNA SREDSTVA_LAG'!G8*'PRIJELAZNA SREDSTVA_LAG'!$N$59,2)</f>
        <v>149641.89000000001</v>
      </c>
      <c r="O8" s="105">
        <f t="shared" si="4"/>
        <v>134677.70000000001</v>
      </c>
      <c r="P8" s="132">
        <f t="shared" si="5"/>
        <v>14964.190000000002</v>
      </c>
      <c r="Q8" s="197">
        <f>ROUND('IZRAČUN_M19 '!$D$17*'PRIJELAZNA SREDSTVA_LAG'!G8*'PRIJELAZNA SREDSTVA_LAG'!$Q$59,2)</f>
        <v>785619.92</v>
      </c>
      <c r="R8" s="194">
        <f t="shared" si="6"/>
        <v>707057.93</v>
      </c>
      <c r="S8" s="195">
        <f t="shared" si="7"/>
        <v>78561.989999999991</v>
      </c>
      <c r="T8" s="196">
        <v>100000</v>
      </c>
      <c r="U8" s="105">
        <f t="shared" si="22"/>
        <v>90000</v>
      </c>
      <c r="V8" s="132">
        <f t="shared" si="23"/>
        <v>10000</v>
      </c>
      <c r="W8" s="113">
        <f t="shared" si="24"/>
        <v>8515852.0599999987</v>
      </c>
      <c r="X8" s="44">
        <f t="shared" si="8"/>
        <v>7664266.8599999994</v>
      </c>
      <c r="Y8" s="45">
        <f t="shared" si="8"/>
        <v>851585.19999999972</v>
      </c>
      <c r="Z8" s="141">
        <v>6752346.8099999996</v>
      </c>
      <c r="AA8" s="142">
        <v>6077112.1299999999</v>
      </c>
      <c r="AB8" s="141">
        <v>675234.6799999997</v>
      </c>
      <c r="AC8" s="143">
        <v>282160.84000000003</v>
      </c>
      <c r="AD8" s="142">
        <v>253944.76</v>
      </c>
      <c r="AE8" s="144">
        <v>28216.080000000002</v>
      </c>
      <c r="AF8" s="143">
        <v>1481344.41</v>
      </c>
      <c r="AG8" s="142">
        <v>1333209.97</v>
      </c>
      <c r="AH8" s="144">
        <v>148134.44</v>
      </c>
      <c r="AI8" s="11">
        <f t="shared" si="25"/>
        <v>12543951.68</v>
      </c>
      <c r="AJ8" s="3">
        <f t="shared" si="9"/>
        <v>11289556.520000001</v>
      </c>
      <c r="AK8" s="14">
        <f t="shared" si="9"/>
        <v>1254395.1599999999</v>
      </c>
      <c r="AL8" s="11">
        <f t="shared" si="26"/>
        <v>9745184.6199999992</v>
      </c>
      <c r="AM8" s="3">
        <f t="shared" si="10"/>
        <v>8770666.1600000001</v>
      </c>
      <c r="AN8" s="14">
        <f t="shared" si="11"/>
        <v>974518.46</v>
      </c>
      <c r="AO8" s="11">
        <f t="shared" si="12"/>
        <v>431802.73000000004</v>
      </c>
      <c r="AP8" s="3">
        <f t="shared" si="13"/>
        <v>388622.46</v>
      </c>
      <c r="AQ8" s="14">
        <f t="shared" si="14"/>
        <v>43180.270000000004</v>
      </c>
      <c r="AR8" s="11">
        <f t="shared" si="15"/>
        <v>2266964.33</v>
      </c>
      <c r="AS8" s="3">
        <f t="shared" si="16"/>
        <v>2040267.9</v>
      </c>
      <c r="AT8" s="200">
        <f t="shared" si="17"/>
        <v>226696.43</v>
      </c>
      <c r="AU8" s="11">
        <f t="shared" si="27"/>
        <v>100000</v>
      </c>
      <c r="AV8" s="3">
        <f t="shared" si="28"/>
        <v>90000</v>
      </c>
      <c r="AW8" s="14">
        <f t="shared" si="29"/>
        <v>10000</v>
      </c>
    </row>
    <row r="9" spans="1:49" s="46" customFormat="1" ht="12.75" customHeight="1" x14ac:dyDescent="0.25">
      <c r="A9" s="40">
        <v>7</v>
      </c>
      <c r="B9" s="49">
        <v>5775</v>
      </c>
      <c r="C9" s="40" t="s">
        <v>36</v>
      </c>
      <c r="D9" s="41">
        <v>765036</v>
      </c>
      <c r="E9" s="115" t="s">
        <v>37</v>
      </c>
      <c r="F9" s="154">
        <v>12274838.1</v>
      </c>
      <c r="G9" s="157">
        <f t="shared" si="0"/>
        <v>2.6505979393679258E-2</v>
      </c>
      <c r="H9" s="43">
        <f t="shared" si="19"/>
        <v>6609868.54</v>
      </c>
      <c r="I9" s="44">
        <f t="shared" si="20"/>
        <v>5948881.6899999995</v>
      </c>
      <c r="J9" s="205">
        <f t="shared" si="21"/>
        <v>660986.85000000033</v>
      </c>
      <c r="K9" s="196">
        <v>5207894.83</v>
      </c>
      <c r="L9" s="105">
        <f t="shared" si="2"/>
        <v>4687105.3499999996</v>
      </c>
      <c r="M9" s="114">
        <f t="shared" si="3"/>
        <v>520789.48000000045</v>
      </c>
      <c r="N9" s="130">
        <v>0</v>
      </c>
      <c r="O9" s="105">
        <f t="shared" si="4"/>
        <v>0</v>
      </c>
      <c r="P9" s="132">
        <f t="shared" si="5"/>
        <v>0</v>
      </c>
      <c r="Q9" s="197">
        <f>ROUND('IZRAČUN_M19 '!$D$17*'PRIJELAZNA SREDSTVA_LAG'!G9*'PRIJELAZNA SREDSTVA_LAG'!$Q$59,2)</f>
        <v>1301973.71</v>
      </c>
      <c r="R9" s="194">
        <f t="shared" si="6"/>
        <v>1171776.3400000001</v>
      </c>
      <c r="S9" s="195">
        <f t="shared" si="7"/>
        <v>130197.36999999988</v>
      </c>
      <c r="T9" s="196">
        <v>100000</v>
      </c>
      <c r="U9" s="105">
        <f t="shared" si="22"/>
        <v>90000</v>
      </c>
      <c r="V9" s="132">
        <f t="shared" si="23"/>
        <v>10000</v>
      </c>
      <c r="W9" s="113">
        <f t="shared" si="24"/>
        <v>13679736.100000001</v>
      </c>
      <c r="X9" s="44">
        <f t="shared" si="8"/>
        <v>12311762.489999998</v>
      </c>
      <c r="Y9" s="45">
        <f t="shared" si="8"/>
        <v>1367973.6100000006</v>
      </c>
      <c r="Z9" s="141">
        <v>10757155.6</v>
      </c>
      <c r="AA9" s="142">
        <v>9681440.0399999991</v>
      </c>
      <c r="AB9" s="141">
        <v>1075715.5600000005</v>
      </c>
      <c r="AC9" s="143">
        <v>467612.88</v>
      </c>
      <c r="AD9" s="142">
        <v>420851.59</v>
      </c>
      <c r="AE9" s="144">
        <v>46761.29</v>
      </c>
      <c r="AF9" s="143">
        <v>2454967.62</v>
      </c>
      <c r="AG9" s="142">
        <v>2209470.86</v>
      </c>
      <c r="AH9" s="144">
        <v>245496.76</v>
      </c>
      <c r="AI9" s="11">
        <f t="shared" si="25"/>
        <v>20289604.640000001</v>
      </c>
      <c r="AJ9" s="3">
        <f t="shared" si="9"/>
        <v>18260644.18</v>
      </c>
      <c r="AK9" s="14">
        <f t="shared" si="9"/>
        <v>2028960.4600000009</v>
      </c>
      <c r="AL9" s="11">
        <f t="shared" si="26"/>
        <v>15965050.43</v>
      </c>
      <c r="AM9" s="3">
        <f t="shared" si="10"/>
        <v>14368545.389999999</v>
      </c>
      <c r="AN9" s="14">
        <f t="shared" si="11"/>
        <v>1596505.040000001</v>
      </c>
      <c r="AO9" s="11">
        <f t="shared" si="12"/>
        <v>467612.88</v>
      </c>
      <c r="AP9" s="3">
        <f t="shared" si="13"/>
        <v>420851.59</v>
      </c>
      <c r="AQ9" s="14">
        <f t="shared" si="14"/>
        <v>46761.29</v>
      </c>
      <c r="AR9" s="11">
        <f t="shared" si="15"/>
        <v>3756941.33</v>
      </c>
      <c r="AS9" s="3">
        <f t="shared" si="16"/>
        <v>3381247.2</v>
      </c>
      <c r="AT9" s="200">
        <f t="shared" si="17"/>
        <v>375694.12999999989</v>
      </c>
      <c r="AU9" s="11">
        <f t="shared" si="27"/>
        <v>100000</v>
      </c>
      <c r="AV9" s="3">
        <f t="shared" si="28"/>
        <v>90000</v>
      </c>
      <c r="AW9" s="14">
        <f t="shared" si="29"/>
        <v>10000</v>
      </c>
    </row>
    <row r="10" spans="1:49" s="46" customFormat="1" ht="12.75" customHeight="1" x14ac:dyDescent="0.25">
      <c r="A10" s="40">
        <v>8</v>
      </c>
      <c r="B10" s="49">
        <v>5774</v>
      </c>
      <c r="C10" s="40" t="s">
        <v>39</v>
      </c>
      <c r="D10" s="41">
        <v>767627</v>
      </c>
      <c r="E10" s="115" t="s">
        <v>40</v>
      </c>
      <c r="F10" s="154">
        <v>9819870.4800000004</v>
      </c>
      <c r="G10" s="157">
        <f>F10/$F$57</f>
        <v>2.1204783514943409E-2</v>
      </c>
      <c r="H10" s="43">
        <f t="shared" si="19"/>
        <v>5307894.82</v>
      </c>
      <c r="I10" s="44">
        <f t="shared" si="20"/>
        <v>4777105.33</v>
      </c>
      <c r="J10" s="205">
        <f t="shared" si="21"/>
        <v>530789.49000000022</v>
      </c>
      <c r="K10" s="196">
        <v>4166315.8600000003</v>
      </c>
      <c r="L10" s="105">
        <f t="shared" si="2"/>
        <v>3749684.27</v>
      </c>
      <c r="M10" s="114">
        <f t="shared" si="3"/>
        <v>416631.59000000032</v>
      </c>
      <c r="N10" s="130">
        <v>0</v>
      </c>
      <c r="O10" s="105">
        <f t="shared" si="4"/>
        <v>0</v>
      </c>
      <c r="P10" s="132">
        <f t="shared" si="5"/>
        <v>0</v>
      </c>
      <c r="Q10" s="197">
        <f>ROUND('IZRAČUN_M19 '!$D$17*'PRIJELAZNA SREDSTVA_LAG'!G10*'PRIJELAZNA SREDSTVA_LAG'!$Q$59,2)</f>
        <v>1041578.96</v>
      </c>
      <c r="R10" s="194">
        <f t="shared" si="6"/>
        <v>937421.06</v>
      </c>
      <c r="S10" s="195">
        <f t="shared" si="7"/>
        <v>104157.89999999991</v>
      </c>
      <c r="T10" s="196">
        <v>100000</v>
      </c>
      <c r="U10" s="105">
        <f t="shared" si="22"/>
        <v>90000</v>
      </c>
      <c r="V10" s="132">
        <f t="shared" si="23"/>
        <v>10000</v>
      </c>
      <c r="W10" s="113">
        <f t="shared" si="24"/>
        <v>11002942.48</v>
      </c>
      <c r="X10" s="44">
        <f t="shared" si="8"/>
        <v>9902648.2299999986</v>
      </c>
      <c r="Y10" s="45">
        <f t="shared" si="8"/>
        <v>1100294.2500000005</v>
      </c>
      <c r="Z10" s="141">
        <v>8664878.0800000001</v>
      </c>
      <c r="AA10" s="142">
        <v>7798390.2699999996</v>
      </c>
      <c r="AB10" s="141">
        <v>866487.81000000052</v>
      </c>
      <c r="AC10" s="143">
        <v>374090.3</v>
      </c>
      <c r="AD10" s="142">
        <v>336681.27</v>
      </c>
      <c r="AE10" s="144">
        <v>37409.03</v>
      </c>
      <c r="AF10" s="143">
        <v>1963974.1</v>
      </c>
      <c r="AG10" s="142">
        <v>1767576.69</v>
      </c>
      <c r="AH10" s="144">
        <v>196397.41</v>
      </c>
      <c r="AI10" s="11">
        <f t="shared" si="25"/>
        <v>16310837.300000003</v>
      </c>
      <c r="AJ10" s="3">
        <f t="shared" si="9"/>
        <v>14679753.559999999</v>
      </c>
      <c r="AK10" s="14">
        <f t="shared" si="9"/>
        <v>1631083.7400000007</v>
      </c>
      <c r="AL10" s="11">
        <f t="shared" si="26"/>
        <v>12831193.940000001</v>
      </c>
      <c r="AM10" s="3">
        <f t="shared" si="10"/>
        <v>11548074.539999999</v>
      </c>
      <c r="AN10" s="14">
        <f t="shared" si="11"/>
        <v>1283119.4000000008</v>
      </c>
      <c r="AO10" s="11">
        <f t="shared" si="12"/>
        <v>374090.3</v>
      </c>
      <c r="AP10" s="3">
        <f t="shared" si="13"/>
        <v>336681.27</v>
      </c>
      <c r="AQ10" s="14">
        <f t="shared" si="14"/>
        <v>37409.03</v>
      </c>
      <c r="AR10" s="11">
        <f t="shared" si="15"/>
        <v>3005553.06</v>
      </c>
      <c r="AS10" s="3">
        <f t="shared" si="16"/>
        <v>2704997.75</v>
      </c>
      <c r="AT10" s="200">
        <f t="shared" si="17"/>
        <v>300555.30999999994</v>
      </c>
      <c r="AU10" s="11">
        <f t="shared" si="27"/>
        <v>100000</v>
      </c>
      <c r="AV10" s="3">
        <f t="shared" si="28"/>
        <v>90000</v>
      </c>
      <c r="AW10" s="14">
        <f t="shared" si="29"/>
        <v>10000</v>
      </c>
    </row>
    <row r="11" spans="1:49" s="46" customFormat="1" ht="12.75" customHeight="1" x14ac:dyDescent="0.25">
      <c r="A11" s="40">
        <v>9</v>
      </c>
      <c r="B11" s="49">
        <v>5773</v>
      </c>
      <c r="C11" s="40" t="s">
        <v>42</v>
      </c>
      <c r="D11" s="41">
        <v>765855</v>
      </c>
      <c r="E11" s="40" t="s">
        <v>221</v>
      </c>
      <c r="F11" s="154">
        <v>7364902.8600000003</v>
      </c>
      <c r="G11" s="157">
        <f t="shared" si="0"/>
        <v>1.5903587636207556E-2</v>
      </c>
      <c r="H11" s="43">
        <f t="shared" si="19"/>
        <v>4005921.13</v>
      </c>
      <c r="I11" s="44">
        <f t="shared" si="20"/>
        <v>3605329.0200000005</v>
      </c>
      <c r="J11" s="205">
        <f t="shared" si="21"/>
        <v>400592.10999999987</v>
      </c>
      <c r="K11" s="196">
        <v>3124736.91</v>
      </c>
      <c r="L11" s="105">
        <f t="shared" si="2"/>
        <v>2812263.22</v>
      </c>
      <c r="M11" s="114">
        <f t="shared" si="3"/>
        <v>312473.68999999994</v>
      </c>
      <c r="N11" s="130">
        <v>0</v>
      </c>
      <c r="O11" s="105">
        <f t="shared" si="4"/>
        <v>0</v>
      </c>
      <c r="P11" s="132">
        <f t="shared" si="5"/>
        <v>0</v>
      </c>
      <c r="Q11" s="197">
        <f>ROUND('IZRAČUN_M19 '!$D$17*'PRIJELAZNA SREDSTVA_LAG'!G11*'PRIJELAZNA SREDSTVA_LAG'!$Q$59,2)</f>
        <v>781184.22</v>
      </c>
      <c r="R11" s="194">
        <f t="shared" si="6"/>
        <v>703065.8</v>
      </c>
      <c r="S11" s="195">
        <f t="shared" si="7"/>
        <v>78118.419999999925</v>
      </c>
      <c r="T11" s="196">
        <v>100000</v>
      </c>
      <c r="U11" s="105">
        <f t="shared" si="22"/>
        <v>90000</v>
      </c>
      <c r="V11" s="132">
        <f t="shared" si="23"/>
        <v>10000</v>
      </c>
      <c r="W11" s="113">
        <f t="shared" si="24"/>
        <v>7364902.8599999994</v>
      </c>
      <c r="X11" s="44">
        <f t="shared" si="8"/>
        <v>6628412.5699999994</v>
      </c>
      <c r="Y11" s="45">
        <f t="shared" si="8"/>
        <v>736490.29</v>
      </c>
      <c r="Z11" s="141">
        <v>5611354.5599999996</v>
      </c>
      <c r="AA11" s="142">
        <v>5050219.0999999996</v>
      </c>
      <c r="AB11" s="142">
        <v>561135.46</v>
      </c>
      <c r="AC11" s="143">
        <v>280567.73</v>
      </c>
      <c r="AD11" s="142">
        <v>252510.96</v>
      </c>
      <c r="AE11" s="144">
        <v>28056.77</v>
      </c>
      <c r="AF11" s="143">
        <v>1472980.57</v>
      </c>
      <c r="AG11" s="142">
        <v>1325682.51</v>
      </c>
      <c r="AH11" s="144">
        <v>147298.06</v>
      </c>
      <c r="AI11" s="11">
        <f t="shared" si="25"/>
        <v>11370823.989999998</v>
      </c>
      <c r="AJ11" s="3">
        <f t="shared" si="9"/>
        <v>10233741.59</v>
      </c>
      <c r="AK11" s="14">
        <f t="shared" si="9"/>
        <v>1137082.3999999999</v>
      </c>
      <c r="AL11" s="11">
        <f t="shared" si="26"/>
        <v>8736091.4699999988</v>
      </c>
      <c r="AM11" s="3">
        <f t="shared" si="10"/>
        <v>7862482.3200000003</v>
      </c>
      <c r="AN11" s="14">
        <f t="shared" si="11"/>
        <v>873609.14999999991</v>
      </c>
      <c r="AO11" s="11">
        <f t="shared" si="12"/>
        <v>280567.73</v>
      </c>
      <c r="AP11" s="3">
        <f t="shared" si="13"/>
        <v>252510.96</v>
      </c>
      <c r="AQ11" s="14">
        <f t="shared" si="14"/>
        <v>28056.77</v>
      </c>
      <c r="AR11" s="11">
        <f t="shared" si="15"/>
        <v>2254164.79</v>
      </c>
      <c r="AS11" s="3">
        <f t="shared" si="16"/>
        <v>2028748.31</v>
      </c>
      <c r="AT11" s="200">
        <f t="shared" si="17"/>
        <v>225416.47999999992</v>
      </c>
      <c r="AU11" s="11">
        <f t="shared" si="27"/>
        <v>100000</v>
      </c>
      <c r="AV11" s="3">
        <f t="shared" si="28"/>
        <v>90000</v>
      </c>
      <c r="AW11" s="14">
        <f t="shared" si="29"/>
        <v>10000</v>
      </c>
    </row>
    <row r="12" spans="1:49" s="46" customFormat="1" ht="12.75" customHeight="1" x14ac:dyDescent="0.25">
      <c r="A12" s="40">
        <v>10</v>
      </c>
      <c r="B12" s="49">
        <v>5772</v>
      </c>
      <c r="C12" s="40" t="s">
        <v>45</v>
      </c>
      <c r="D12" s="41">
        <v>767383</v>
      </c>
      <c r="E12" s="40" t="s">
        <v>222</v>
      </c>
      <c r="F12" s="154">
        <v>9995225.3100000005</v>
      </c>
      <c r="G12" s="157">
        <f t="shared" si="0"/>
        <v>2.1583440363424543E-2</v>
      </c>
      <c r="H12" s="43">
        <f t="shared" si="19"/>
        <v>5400892.96</v>
      </c>
      <c r="I12" s="44">
        <f t="shared" si="20"/>
        <v>4860803.66</v>
      </c>
      <c r="J12" s="205">
        <f t="shared" si="21"/>
        <v>540089.30000000005</v>
      </c>
      <c r="K12" s="196">
        <v>4240714.37</v>
      </c>
      <c r="L12" s="105">
        <f t="shared" si="2"/>
        <v>3816642.93</v>
      </c>
      <c r="M12" s="114">
        <f t="shared" si="3"/>
        <v>424071.43999999994</v>
      </c>
      <c r="N12" s="130">
        <v>0</v>
      </c>
      <c r="O12" s="105">
        <f t="shared" si="4"/>
        <v>0</v>
      </c>
      <c r="P12" s="132">
        <f t="shared" si="5"/>
        <v>0</v>
      </c>
      <c r="Q12" s="197">
        <f>ROUND('IZRAČUN_M19 '!$D$17*'PRIJELAZNA SREDSTVA_LAG'!G12*'PRIJELAZNA SREDSTVA_LAG'!$Q$59,2)</f>
        <v>1060178.5900000001</v>
      </c>
      <c r="R12" s="194">
        <f t="shared" si="6"/>
        <v>954160.73</v>
      </c>
      <c r="S12" s="195">
        <f t="shared" si="7"/>
        <v>106017.8600000001</v>
      </c>
      <c r="T12" s="196">
        <v>100000</v>
      </c>
      <c r="U12" s="105">
        <f t="shared" si="22"/>
        <v>90000</v>
      </c>
      <c r="V12" s="132">
        <f t="shared" si="23"/>
        <v>10000</v>
      </c>
      <c r="W12" s="113">
        <f t="shared" si="24"/>
        <v>9995225.3100000005</v>
      </c>
      <c r="X12" s="44">
        <f t="shared" si="8"/>
        <v>8995702.7700000014</v>
      </c>
      <c r="Y12" s="45">
        <f t="shared" si="8"/>
        <v>999522.54</v>
      </c>
      <c r="Z12" s="141">
        <v>7615409.7599999998</v>
      </c>
      <c r="AA12" s="142">
        <v>6853868.7800000003</v>
      </c>
      <c r="AB12" s="142">
        <v>761540.98</v>
      </c>
      <c r="AC12" s="143">
        <v>380770.49</v>
      </c>
      <c r="AD12" s="142">
        <v>342693.44</v>
      </c>
      <c r="AE12" s="144">
        <v>38077.050000000003</v>
      </c>
      <c r="AF12" s="143">
        <v>1999045.06</v>
      </c>
      <c r="AG12" s="142">
        <v>1799140.55</v>
      </c>
      <c r="AH12" s="144">
        <v>199904.51</v>
      </c>
      <c r="AI12" s="11">
        <f t="shared" si="25"/>
        <v>15396118.27</v>
      </c>
      <c r="AJ12" s="3">
        <f t="shared" si="9"/>
        <v>13856506.43</v>
      </c>
      <c r="AK12" s="14">
        <f t="shared" si="9"/>
        <v>1539611.84</v>
      </c>
      <c r="AL12" s="11">
        <f t="shared" si="26"/>
        <v>11856124.129999999</v>
      </c>
      <c r="AM12" s="3">
        <f t="shared" si="10"/>
        <v>10670511.710000001</v>
      </c>
      <c r="AN12" s="14">
        <f t="shared" si="11"/>
        <v>1185612.42</v>
      </c>
      <c r="AO12" s="11">
        <f t="shared" si="12"/>
        <v>380770.49</v>
      </c>
      <c r="AP12" s="3">
        <f t="shared" si="13"/>
        <v>342693.44</v>
      </c>
      <c r="AQ12" s="14">
        <f t="shared" si="14"/>
        <v>38077.050000000003</v>
      </c>
      <c r="AR12" s="11">
        <f t="shared" si="15"/>
        <v>3059223.6500000004</v>
      </c>
      <c r="AS12" s="3">
        <f t="shared" si="16"/>
        <v>2753301.2800000003</v>
      </c>
      <c r="AT12" s="200">
        <f t="shared" si="17"/>
        <v>305922.37000000011</v>
      </c>
      <c r="AU12" s="11">
        <f t="shared" si="27"/>
        <v>100000</v>
      </c>
      <c r="AV12" s="3">
        <f t="shared" si="28"/>
        <v>90000</v>
      </c>
      <c r="AW12" s="14">
        <f t="shared" si="29"/>
        <v>10000</v>
      </c>
    </row>
    <row r="13" spans="1:49" s="46" customFormat="1" ht="12.75" customHeight="1" x14ac:dyDescent="0.25">
      <c r="A13" s="40">
        <v>11</v>
      </c>
      <c r="B13" s="49">
        <v>5771</v>
      </c>
      <c r="C13" s="40" t="s">
        <v>48</v>
      </c>
      <c r="D13" s="41">
        <v>765237</v>
      </c>
      <c r="E13" s="40" t="s">
        <v>223</v>
      </c>
      <c r="F13" s="154">
        <v>7715612.5199999996</v>
      </c>
      <c r="G13" s="157">
        <f t="shared" si="0"/>
        <v>1.666090133316982E-2</v>
      </c>
      <c r="H13" s="43">
        <f t="shared" si="19"/>
        <v>4191917.37</v>
      </c>
      <c r="I13" s="44">
        <f t="shared" si="20"/>
        <v>3772725.63</v>
      </c>
      <c r="J13" s="205">
        <f t="shared" si="21"/>
        <v>419191.74000000011</v>
      </c>
      <c r="K13" s="196">
        <v>3273533.9</v>
      </c>
      <c r="L13" s="105">
        <f t="shared" si="2"/>
        <v>2946180.51</v>
      </c>
      <c r="M13" s="114">
        <f t="shared" si="3"/>
        <v>327353.39000000013</v>
      </c>
      <c r="N13" s="130">
        <v>0</v>
      </c>
      <c r="O13" s="105">
        <f t="shared" si="4"/>
        <v>0</v>
      </c>
      <c r="P13" s="132">
        <f t="shared" si="5"/>
        <v>0</v>
      </c>
      <c r="Q13" s="197">
        <f>ROUND('IZRAČUN_M19 '!$D$17*'PRIJELAZNA SREDSTVA_LAG'!G13*'PRIJELAZNA SREDSTVA_LAG'!$Q$59,2)</f>
        <v>818383.47</v>
      </c>
      <c r="R13" s="194">
        <f t="shared" si="6"/>
        <v>736545.12</v>
      </c>
      <c r="S13" s="195">
        <f t="shared" si="7"/>
        <v>81838.349999999977</v>
      </c>
      <c r="T13" s="196">
        <v>100000</v>
      </c>
      <c r="U13" s="105">
        <f t="shared" si="22"/>
        <v>90000</v>
      </c>
      <c r="V13" s="132">
        <f t="shared" si="23"/>
        <v>10000</v>
      </c>
      <c r="W13" s="113">
        <f t="shared" si="24"/>
        <v>7669450.0199999996</v>
      </c>
      <c r="X13" s="44">
        <f t="shared" si="8"/>
        <v>6902505.0200000005</v>
      </c>
      <c r="Y13" s="45">
        <f t="shared" si="8"/>
        <v>766945</v>
      </c>
      <c r="Z13" s="141">
        <v>5878561.9199999999</v>
      </c>
      <c r="AA13" s="142">
        <v>5290705.7300000004</v>
      </c>
      <c r="AB13" s="142">
        <v>587856.18999999994</v>
      </c>
      <c r="AC13" s="143">
        <v>293928.09999999998</v>
      </c>
      <c r="AD13" s="142">
        <v>264535.28999999998</v>
      </c>
      <c r="AE13" s="144">
        <v>29392.81</v>
      </c>
      <c r="AF13" s="143">
        <v>1496960</v>
      </c>
      <c r="AG13" s="142">
        <v>1347264</v>
      </c>
      <c r="AH13" s="144">
        <v>149696</v>
      </c>
      <c r="AI13" s="11">
        <f t="shared" si="25"/>
        <v>11861367.390000001</v>
      </c>
      <c r="AJ13" s="3">
        <f t="shared" si="9"/>
        <v>10675230.649999999</v>
      </c>
      <c r="AK13" s="14">
        <f t="shared" si="9"/>
        <v>1186136.7400000002</v>
      </c>
      <c r="AL13" s="11">
        <f t="shared" si="26"/>
        <v>9152095.8200000003</v>
      </c>
      <c r="AM13" s="3">
        <f t="shared" si="10"/>
        <v>8236886.2400000002</v>
      </c>
      <c r="AN13" s="14">
        <f t="shared" si="11"/>
        <v>915209.58000000007</v>
      </c>
      <c r="AO13" s="11">
        <f t="shared" si="12"/>
        <v>293928.09999999998</v>
      </c>
      <c r="AP13" s="3">
        <f t="shared" si="13"/>
        <v>264535.28999999998</v>
      </c>
      <c r="AQ13" s="14">
        <f t="shared" si="14"/>
        <v>29392.81</v>
      </c>
      <c r="AR13" s="11">
        <f t="shared" si="15"/>
        <v>2315343.4699999997</v>
      </c>
      <c r="AS13" s="3">
        <f t="shared" si="16"/>
        <v>2083809.12</v>
      </c>
      <c r="AT13" s="200">
        <f t="shared" si="17"/>
        <v>231534.34999999998</v>
      </c>
      <c r="AU13" s="11">
        <f t="shared" si="27"/>
        <v>100000</v>
      </c>
      <c r="AV13" s="3">
        <f t="shared" si="28"/>
        <v>90000</v>
      </c>
      <c r="AW13" s="14">
        <f t="shared" si="29"/>
        <v>10000</v>
      </c>
    </row>
    <row r="14" spans="1:49" s="46" customFormat="1" ht="12.75" customHeight="1" x14ac:dyDescent="0.25">
      <c r="A14" s="40">
        <v>12</v>
      </c>
      <c r="B14" s="49">
        <v>5770</v>
      </c>
      <c r="C14" s="40" t="s">
        <v>51</v>
      </c>
      <c r="D14" s="41">
        <v>766334</v>
      </c>
      <c r="E14" s="40" t="s">
        <v>52</v>
      </c>
      <c r="F14" s="154">
        <v>8943096.3300000001</v>
      </c>
      <c r="G14" s="157">
        <f t="shared" si="0"/>
        <v>1.9311499272537749E-2</v>
      </c>
      <c r="H14" s="43">
        <f t="shared" si="19"/>
        <v>4842904.22</v>
      </c>
      <c r="I14" s="44">
        <f t="shared" si="20"/>
        <v>4358613.8</v>
      </c>
      <c r="J14" s="205">
        <f t="shared" si="21"/>
        <v>484290.41999999987</v>
      </c>
      <c r="K14" s="196">
        <f>ROUND('IZRAČUN_M19 '!$D$17*'PRIJELAZNA SREDSTVA_LAG'!G14*$K$59,2)</f>
        <v>3613641.31</v>
      </c>
      <c r="L14" s="105">
        <f t="shared" si="2"/>
        <v>3252277.18</v>
      </c>
      <c r="M14" s="114">
        <f t="shared" si="3"/>
        <v>361364.12999999989</v>
      </c>
      <c r="N14" s="130">
        <f>ROUND('IZRAČUN_M19 '!$D$17*'PRIJELAZNA SREDSTVA_LAG'!G14*'PRIJELAZNA SREDSTVA_LAG'!$N$59,2)</f>
        <v>180682.07</v>
      </c>
      <c r="O14" s="105">
        <f t="shared" si="4"/>
        <v>162613.85999999999</v>
      </c>
      <c r="P14" s="132">
        <f t="shared" si="5"/>
        <v>18068.210000000021</v>
      </c>
      <c r="Q14" s="197">
        <f>ROUND('IZRAČUN_M19 '!$D$17*'PRIJELAZNA SREDSTVA_LAG'!G14*'PRIJELAZNA SREDSTVA_LAG'!$Q$59,2)</f>
        <v>948580.84</v>
      </c>
      <c r="R14" s="194">
        <f t="shared" si="6"/>
        <v>853722.76</v>
      </c>
      <c r="S14" s="195">
        <f t="shared" si="7"/>
        <v>94858.079999999958</v>
      </c>
      <c r="T14" s="196">
        <v>100000</v>
      </c>
      <c r="U14" s="105">
        <f t="shared" si="22"/>
        <v>90000</v>
      </c>
      <c r="V14" s="132">
        <f t="shared" si="23"/>
        <v>10000</v>
      </c>
      <c r="W14" s="113">
        <f t="shared" si="24"/>
        <v>8943096.3300000001</v>
      </c>
      <c r="X14" s="44">
        <f t="shared" si="8"/>
        <v>8048786.6900000004</v>
      </c>
      <c r="Y14" s="45">
        <f t="shared" si="8"/>
        <v>894309.6399999999</v>
      </c>
      <c r="Z14" s="141">
        <v>6813787.6799999997</v>
      </c>
      <c r="AA14" s="142">
        <v>6132408.9100000001</v>
      </c>
      <c r="AB14" s="142">
        <v>681378.77</v>
      </c>
      <c r="AC14" s="143">
        <v>340689.38</v>
      </c>
      <c r="AD14" s="142">
        <v>306620.44</v>
      </c>
      <c r="AE14" s="144">
        <v>34068.94</v>
      </c>
      <c r="AF14" s="143">
        <v>1788619.27</v>
      </c>
      <c r="AG14" s="142">
        <v>1609757.34</v>
      </c>
      <c r="AH14" s="144">
        <v>178861.93</v>
      </c>
      <c r="AI14" s="11">
        <f t="shared" si="25"/>
        <v>13786000.549999999</v>
      </c>
      <c r="AJ14" s="3">
        <f t="shared" si="9"/>
        <v>12407400.49</v>
      </c>
      <c r="AK14" s="14">
        <f t="shared" si="9"/>
        <v>1378600.0599999998</v>
      </c>
      <c r="AL14" s="11">
        <f t="shared" si="26"/>
        <v>10427428.99</v>
      </c>
      <c r="AM14" s="3">
        <f t="shared" si="10"/>
        <v>9384686.0899999999</v>
      </c>
      <c r="AN14" s="14">
        <f t="shared" si="11"/>
        <v>1042742.8999999999</v>
      </c>
      <c r="AO14" s="11">
        <f t="shared" si="12"/>
        <v>521371.45</v>
      </c>
      <c r="AP14" s="3">
        <f t="shared" si="13"/>
        <v>469234.3</v>
      </c>
      <c r="AQ14" s="14">
        <f t="shared" si="14"/>
        <v>52137.150000000023</v>
      </c>
      <c r="AR14" s="11">
        <f t="shared" si="15"/>
        <v>2737200.11</v>
      </c>
      <c r="AS14" s="3">
        <f t="shared" si="16"/>
        <v>2463480.1</v>
      </c>
      <c r="AT14" s="200">
        <f t="shared" si="17"/>
        <v>273720.00999999995</v>
      </c>
      <c r="AU14" s="11">
        <f t="shared" si="27"/>
        <v>100000</v>
      </c>
      <c r="AV14" s="3">
        <f t="shared" si="28"/>
        <v>90000</v>
      </c>
      <c r="AW14" s="14">
        <f t="shared" si="29"/>
        <v>10000</v>
      </c>
    </row>
    <row r="15" spans="1:49" s="46" customFormat="1" ht="12.75" customHeight="1" x14ac:dyDescent="0.25">
      <c r="A15" s="40">
        <v>13</v>
      </c>
      <c r="B15" s="49">
        <v>5769</v>
      </c>
      <c r="C15" s="40" t="s">
        <v>54</v>
      </c>
      <c r="D15" s="41">
        <v>767531</v>
      </c>
      <c r="E15" s="115" t="s">
        <v>224</v>
      </c>
      <c r="F15" s="154">
        <v>10170580.140000001</v>
      </c>
      <c r="G15" s="157">
        <f t="shared" si="0"/>
        <v>2.1962097211905673E-2</v>
      </c>
      <c r="H15" s="43">
        <f t="shared" si="19"/>
        <v>5493891.0699999994</v>
      </c>
      <c r="I15" s="44">
        <f t="shared" si="20"/>
        <v>4944501.96</v>
      </c>
      <c r="J15" s="205">
        <f t="shared" si="21"/>
        <v>549389.10999999987</v>
      </c>
      <c r="K15" s="196">
        <f>ROUND('IZRAČUN_M19 '!$D$17*'PRIJELAZNA SREDSTVA_LAG'!G15*$K$59,2)</f>
        <v>4109631.3</v>
      </c>
      <c r="L15" s="105">
        <f t="shared" si="2"/>
        <v>3698668.17</v>
      </c>
      <c r="M15" s="114">
        <f t="shared" si="3"/>
        <v>410963.12999999989</v>
      </c>
      <c r="N15" s="130">
        <f>ROUND('IZRAČUN_M19 '!$D$17*'PRIJELAZNA SREDSTVA_LAG'!G15*'PRIJELAZNA SREDSTVA_LAG'!$N$59,2)</f>
        <v>205481.56</v>
      </c>
      <c r="O15" s="105">
        <f t="shared" si="4"/>
        <v>184933.4</v>
      </c>
      <c r="P15" s="132">
        <f t="shared" si="5"/>
        <v>20548.160000000003</v>
      </c>
      <c r="Q15" s="197">
        <f>ROUND('IZRAČUN_M19 '!$D$17*'PRIJELAZNA SREDSTVA_LAG'!G15*'PRIJELAZNA SREDSTVA_LAG'!$Q$59,2)</f>
        <v>1078778.21</v>
      </c>
      <c r="R15" s="194">
        <f t="shared" si="6"/>
        <v>970900.39</v>
      </c>
      <c r="S15" s="195">
        <f t="shared" si="7"/>
        <v>107877.81999999995</v>
      </c>
      <c r="T15" s="196">
        <v>100000</v>
      </c>
      <c r="U15" s="105">
        <f t="shared" si="22"/>
        <v>90000</v>
      </c>
      <c r="V15" s="132">
        <f t="shared" si="23"/>
        <v>10000</v>
      </c>
      <c r="W15" s="113">
        <f t="shared" si="24"/>
        <v>12019130.140000001</v>
      </c>
      <c r="X15" s="44">
        <f t="shared" si="8"/>
        <v>10817217.129999999</v>
      </c>
      <c r="Y15" s="45">
        <f t="shared" si="8"/>
        <v>1201913.0100000016</v>
      </c>
      <c r="Z15" s="141">
        <v>9597563.4400000013</v>
      </c>
      <c r="AA15" s="142">
        <v>8637807.0999999996</v>
      </c>
      <c r="AB15" s="141">
        <v>959756.34000000171</v>
      </c>
      <c r="AC15" s="143">
        <v>387450.67</v>
      </c>
      <c r="AD15" s="142">
        <v>348705.6</v>
      </c>
      <c r="AE15" s="144">
        <v>38745.07</v>
      </c>
      <c r="AF15" s="143">
        <v>2034116.03</v>
      </c>
      <c r="AG15" s="142">
        <v>1830704.43</v>
      </c>
      <c r="AH15" s="144">
        <v>203411.6</v>
      </c>
      <c r="AI15" s="11">
        <f t="shared" si="25"/>
        <v>17513021.210000001</v>
      </c>
      <c r="AJ15" s="3">
        <f t="shared" si="9"/>
        <v>15761719.09</v>
      </c>
      <c r="AK15" s="14">
        <f t="shared" si="9"/>
        <v>1751302.1200000015</v>
      </c>
      <c r="AL15" s="11">
        <f t="shared" si="26"/>
        <v>13707194.740000002</v>
      </c>
      <c r="AM15" s="3">
        <f t="shared" si="10"/>
        <v>12336475.27</v>
      </c>
      <c r="AN15" s="14">
        <f t="shared" si="11"/>
        <v>1370719.4700000016</v>
      </c>
      <c r="AO15" s="11">
        <f t="shared" si="12"/>
        <v>592932.23</v>
      </c>
      <c r="AP15" s="3">
        <f t="shared" si="13"/>
        <v>533639</v>
      </c>
      <c r="AQ15" s="14">
        <f t="shared" si="14"/>
        <v>59293.23</v>
      </c>
      <c r="AR15" s="11">
        <f t="shared" si="15"/>
        <v>3112894.24</v>
      </c>
      <c r="AS15" s="3">
        <f t="shared" si="16"/>
        <v>2801604.82</v>
      </c>
      <c r="AT15" s="200">
        <f t="shared" si="17"/>
        <v>311289.41999999993</v>
      </c>
      <c r="AU15" s="11">
        <f t="shared" si="27"/>
        <v>100000</v>
      </c>
      <c r="AV15" s="3">
        <f t="shared" si="28"/>
        <v>90000</v>
      </c>
      <c r="AW15" s="14">
        <f t="shared" si="29"/>
        <v>10000</v>
      </c>
    </row>
    <row r="16" spans="1:49" s="46" customFormat="1" ht="12.75" customHeight="1" x14ac:dyDescent="0.25">
      <c r="A16" s="40">
        <v>14</v>
      </c>
      <c r="B16" s="49">
        <v>5768</v>
      </c>
      <c r="C16" s="40" t="s">
        <v>57</v>
      </c>
      <c r="D16" s="41">
        <v>766496</v>
      </c>
      <c r="E16" s="40" t="s">
        <v>58</v>
      </c>
      <c r="F16" s="154">
        <v>7014193.2000000002</v>
      </c>
      <c r="G16" s="157">
        <f t="shared" si="0"/>
        <v>1.5146273939245293E-2</v>
      </c>
      <c r="H16" s="43">
        <f t="shared" si="19"/>
        <v>3819924.87</v>
      </c>
      <c r="I16" s="44">
        <f t="shared" si="20"/>
        <v>3437932.38</v>
      </c>
      <c r="J16" s="205">
        <f t="shared" si="21"/>
        <v>381992.49000000011</v>
      </c>
      <c r="K16" s="196">
        <f>ROUND('IZRAČUN_M19 '!$D$17*'PRIJELAZNA SREDSTVA_LAG'!G16*$K$59,2)</f>
        <v>2834228.48</v>
      </c>
      <c r="L16" s="105">
        <f t="shared" si="2"/>
        <v>2550805.63</v>
      </c>
      <c r="M16" s="114">
        <f t="shared" si="3"/>
        <v>283422.85000000009</v>
      </c>
      <c r="N16" s="130">
        <f>ROUND('IZRAČUN_M19 '!$D$17*'PRIJELAZNA SREDSTVA_LAG'!G16*'PRIJELAZNA SREDSTVA_LAG'!$N$59,2)</f>
        <v>141711.42000000001</v>
      </c>
      <c r="O16" s="105">
        <f t="shared" si="4"/>
        <v>127540.28</v>
      </c>
      <c r="P16" s="132">
        <f t="shared" si="5"/>
        <v>14171.140000000014</v>
      </c>
      <c r="Q16" s="197">
        <f>ROUND('IZRAČUN_M19 '!$D$17*'PRIJELAZNA SREDSTVA_LAG'!G16*'PRIJELAZNA SREDSTVA_LAG'!$Q$59,2)</f>
        <v>743984.97</v>
      </c>
      <c r="R16" s="194">
        <f t="shared" si="6"/>
        <v>669586.47</v>
      </c>
      <c r="S16" s="195">
        <f t="shared" si="7"/>
        <v>74398.5</v>
      </c>
      <c r="T16" s="196">
        <v>100000</v>
      </c>
      <c r="U16" s="105">
        <f t="shared" si="22"/>
        <v>90000</v>
      </c>
      <c r="V16" s="132">
        <f t="shared" si="23"/>
        <v>10000</v>
      </c>
      <c r="W16" s="43">
        <f t="shared" ref="W16:W56" si="30">Z16+AC16+AF16</f>
        <v>7014193.2000000002</v>
      </c>
      <c r="X16" s="44">
        <f t="shared" si="8"/>
        <v>6312773.8800000008</v>
      </c>
      <c r="Y16" s="45">
        <f t="shared" si="8"/>
        <v>701419.32</v>
      </c>
      <c r="Z16" s="141">
        <v>5344147.2</v>
      </c>
      <c r="AA16" s="142">
        <v>4809732.4800000004</v>
      </c>
      <c r="AB16" s="141">
        <v>534414.72</v>
      </c>
      <c r="AC16" s="143">
        <v>267207.36</v>
      </c>
      <c r="AD16" s="142">
        <v>240486.62</v>
      </c>
      <c r="AE16" s="144">
        <v>26720.74</v>
      </c>
      <c r="AF16" s="143">
        <v>1402838.64</v>
      </c>
      <c r="AG16" s="142">
        <v>1262554.78</v>
      </c>
      <c r="AH16" s="144">
        <v>140283.85999999999</v>
      </c>
      <c r="AI16" s="11">
        <f t="shared" si="25"/>
        <v>10834118.069999998</v>
      </c>
      <c r="AJ16" s="3">
        <f t="shared" si="9"/>
        <v>9750706.2600000016</v>
      </c>
      <c r="AK16" s="14">
        <f t="shared" si="9"/>
        <v>1083411.81</v>
      </c>
      <c r="AL16" s="11">
        <f t="shared" si="26"/>
        <v>8178375.6799999997</v>
      </c>
      <c r="AM16" s="3">
        <f t="shared" si="10"/>
        <v>7360538.1100000003</v>
      </c>
      <c r="AN16" s="14">
        <f t="shared" si="11"/>
        <v>817837.57000000007</v>
      </c>
      <c r="AO16" s="11">
        <f t="shared" si="12"/>
        <v>408918.78</v>
      </c>
      <c r="AP16" s="3">
        <f t="shared" si="13"/>
        <v>368026.9</v>
      </c>
      <c r="AQ16" s="14">
        <f t="shared" si="14"/>
        <v>40891.880000000019</v>
      </c>
      <c r="AR16" s="11">
        <f t="shared" si="15"/>
        <v>2146823.61</v>
      </c>
      <c r="AS16" s="3">
        <f t="shared" si="16"/>
        <v>1932141.25</v>
      </c>
      <c r="AT16" s="200">
        <f t="shared" si="17"/>
        <v>214682.36</v>
      </c>
      <c r="AU16" s="11">
        <f t="shared" si="27"/>
        <v>100000</v>
      </c>
      <c r="AV16" s="3">
        <f t="shared" si="28"/>
        <v>90000</v>
      </c>
      <c r="AW16" s="14">
        <f t="shared" si="29"/>
        <v>10000</v>
      </c>
    </row>
    <row r="17" spans="1:49" s="46" customFormat="1" ht="12.75" customHeight="1" x14ac:dyDescent="0.25">
      <c r="A17" s="115">
        <v>15</v>
      </c>
      <c r="B17" s="116">
        <v>5767</v>
      </c>
      <c r="C17" s="115" t="s">
        <v>60</v>
      </c>
      <c r="D17" s="117">
        <v>767364</v>
      </c>
      <c r="E17" s="115" t="s">
        <v>225</v>
      </c>
      <c r="F17" s="154">
        <v>12450192.93</v>
      </c>
      <c r="G17" s="157">
        <f t="shared" si="0"/>
        <v>2.6884636242160392E-2</v>
      </c>
      <c r="H17" s="43">
        <f t="shared" si="19"/>
        <v>6702866.6600000001</v>
      </c>
      <c r="I17" s="44">
        <f t="shared" si="20"/>
        <v>6032580</v>
      </c>
      <c r="J17" s="205">
        <f t="shared" si="21"/>
        <v>670286.66000000015</v>
      </c>
      <c r="K17" s="196">
        <v>5282293.33</v>
      </c>
      <c r="L17" s="105">
        <f t="shared" si="2"/>
        <v>4754064</v>
      </c>
      <c r="M17" s="114">
        <f t="shared" si="3"/>
        <v>528229.33000000007</v>
      </c>
      <c r="N17" s="130">
        <v>0</v>
      </c>
      <c r="O17" s="105">
        <f t="shared" si="4"/>
        <v>0</v>
      </c>
      <c r="P17" s="132">
        <f t="shared" si="5"/>
        <v>0</v>
      </c>
      <c r="Q17" s="197">
        <f>ROUND('IZRAČUN_M19 '!$D$17*'PRIJELAZNA SREDSTVA_LAG'!G17*'PRIJELAZNA SREDSTVA_LAG'!$Q$59,2)</f>
        <v>1320573.33</v>
      </c>
      <c r="R17" s="194">
        <f t="shared" si="6"/>
        <v>1188516</v>
      </c>
      <c r="S17" s="195">
        <f t="shared" si="7"/>
        <v>132057.33000000007</v>
      </c>
      <c r="T17" s="196">
        <v>100000</v>
      </c>
      <c r="U17" s="105">
        <f t="shared" si="22"/>
        <v>90000</v>
      </c>
      <c r="V17" s="132">
        <f t="shared" si="23"/>
        <v>10000</v>
      </c>
      <c r="W17" s="43">
        <f t="shared" si="30"/>
        <v>13855090.93</v>
      </c>
      <c r="X17" s="44">
        <f t="shared" si="8"/>
        <v>12469581.83</v>
      </c>
      <c r="Y17" s="45">
        <f t="shared" si="8"/>
        <v>1385509.0999999996</v>
      </c>
      <c r="Z17" s="145">
        <v>10890759.279999999</v>
      </c>
      <c r="AA17" s="146">
        <v>9801683.3499999996</v>
      </c>
      <c r="AB17" s="145">
        <v>1089075.9299999997</v>
      </c>
      <c r="AC17" s="147">
        <v>474293.06</v>
      </c>
      <c r="AD17" s="146">
        <v>426863.75</v>
      </c>
      <c r="AE17" s="148">
        <v>47429.31</v>
      </c>
      <c r="AF17" s="147">
        <v>2490038.59</v>
      </c>
      <c r="AG17" s="146">
        <v>2241034.73</v>
      </c>
      <c r="AH17" s="148">
        <v>249003.86</v>
      </c>
      <c r="AI17" s="11">
        <f t="shared" si="25"/>
        <v>20557957.59</v>
      </c>
      <c r="AJ17" s="3">
        <f t="shared" si="9"/>
        <v>18502161.829999998</v>
      </c>
      <c r="AK17" s="14">
        <f t="shared" si="9"/>
        <v>2055795.7599999998</v>
      </c>
      <c r="AL17" s="11">
        <f t="shared" si="26"/>
        <v>16173052.609999999</v>
      </c>
      <c r="AM17" s="3">
        <f t="shared" si="10"/>
        <v>14555747.35</v>
      </c>
      <c r="AN17" s="14">
        <f t="shared" si="11"/>
        <v>1617305.2599999998</v>
      </c>
      <c r="AO17" s="11">
        <f t="shared" si="12"/>
        <v>474293.06</v>
      </c>
      <c r="AP17" s="3">
        <f t="shared" si="13"/>
        <v>426863.75</v>
      </c>
      <c r="AQ17" s="14">
        <f t="shared" si="14"/>
        <v>47429.31</v>
      </c>
      <c r="AR17" s="11">
        <f t="shared" si="15"/>
        <v>3810611.92</v>
      </c>
      <c r="AS17" s="3">
        <f t="shared" si="16"/>
        <v>3429550.73</v>
      </c>
      <c r="AT17" s="200">
        <f t="shared" si="17"/>
        <v>381061.19000000006</v>
      </c>
      <c r="AU17" s="11">
        <f t="shared" si="27"/>
        <v>100000</v>
      </c>
      <c r="AV17" s="3">
        <f t="shared" si="28"/>
        <v>90000</v>
      </c>
      <c r="AW17" s="14">
        <f t="shared" si="29"/>
        <v>10000</v>
      </c>
    </row>
    <row r="18" spans="1:49" s="46" customFormat="1" ht="12.75" customHeight="1" x14ac:dyDescent="0.25">
      <c r="A18" s="40">
        <v>16</v>
      </c>
      <c r="B18" s="49">
        <v>5766</v>
      </c>
      <c r="C18" s="40" t="s">
        <v>63</v>
      </c>
      <c r="D18" s="41">
        <v>767562</v>
      </c>
      <c r="E18" s="40" t="s">
        <v>226</v>
      </c>
      <c r="F18" s="154">
        <v>8993876.8000000007</v>
      </c>
      <c r="G18" s="157">
        <f t="shared" si="0"/>
        <v>1.9421153353549322E-2</v>
      </c>
      <c r="H18" s="43">
        <f t="shared" si="19"/>
        <v>4869835.26</v>
      </c>
      <c r="I18" s="44">
        <f t="shared" si="20"/>
        <v>4382851.74</v>
      </c>
      <c r="J18" s="205">
        <f t="shared" si="21"/>
        <v>486983.5199999999</v>
      </c>
      <c r="K18" s="196">
        <v>3835868.21</v>
      </c>
      <c r="L18" s="105">
        <f t="shared" si="2"/>
        <v>3452281.39</v>
      </c>
      <c r="M18" s="114">
        <f t="shared" si="3"/>
        <v>383586.81999999983</v>
      </c>
      <c r="N18" s="130">
        <v>0</v>
      </c>
      <c r="O18" s="105">
        <f>ROUND(N18*0.9,2)</f>
        <v>0</v>
      </c>
      <c r="P18" s="132">
        <f t="shared" si="5"/>
        <v>0</v>
      </c>
      <c r="Q18" s="197">
        <f>ROUND('IZRAČUN_M19 '!$D$17*'PRIJELAZNA SREDSTVA_LAG'!G18*'PRIJELAZNA SREDSTVA_LAG'!$Q$59,2)</f>
        <v>953967.05</v>
      </c>
      <c r="R18" s="194">
        <f t="shared" si="6"/>
        <v>858570.35</v>
      </c>
      <c r="S18" s="195">
        <f t="shared" si="7"/>
        <v>95396.70000000007</v>
      </c>
      <c r="T18" s="196">
        <v>80000</v>
      </c>
      <c r="U18" s="105">
        <f t="shared" si="22"/>
        <v>72000</v>
      </c>
      <c r="V18" s="132">
        <f t="shared" si="23"/>
        <v>8000</v>
      </c>
      <c r="W18" s="43">
        <f t="shared" si="30"/>
        <v>8993876.7999999989</v>
      </c>
      <c r="X18" s="44">
        <f t="shared" si="8"/>
        <v>8094489.1100000003</v>
      </c>
      <c r="Y18" s="45">
        <f t="shared" si="8"/>
        <v>899387.69000000006</v>
      </c>
      <c r="Z18" s="141">
        <v>6852477.5599999996</v>
      </c>
      <c r="AA18" s="142">
        <v>6167229.7999999998</v>
      </c>
      <c r="AB18" s="142">
        <v>685247.76</v>
      </c>
      <c r="AC18" s="143">
        <v>342623.88</v>
      </c>
      <c r="AD18" s="142">
        <v>308361.49</v>
      </c>
      <c r="AE18" s="144">
        <v>34262.39</v>
      </c>
      <c r="AF18" s="143">
        <v>1798775.36</v>
      </c>
      <c r="AG18" s="142">
        <v>1618897.82</v>
      </c>
      <c r="AH18" s="144">
        <v>179877.54</v>
      </c>
      <c r="AI18" s="11">
        <f t="shared" si="25"/>
        <v>13863712.060000001</v>
      </c>
      <c r="AJ18" s="3">
        <f t="shared" si="9"/>
        <v>12477340.85</v>
      </c>
      <c r="AK18" s="14">
        <f t="shared" si="9"/>
        <v>1386371.21</v>
      </c>
      <c r="AL18" s="11">
        <f t="shared" si="26"/>
        <v>10688345.77</v>
      </c>
      <c r="AM18" s="3">
        <f t="shared" si="10"/>
        <v>9619511.1899999995</v>
      </c>
      <c r="AN18" s="14">
        <f t="shared" si="11"/>
        <v>1068834.5799999998</v>
      </c>
      <c r="AO18" s="11">
        <f t="shared" si="12"/>
        <v>342623.88</v>
      </c>
      <c r="AP18" s="3">
        <f t="shared" si="13"/>
        <v>308361.49</v>
      </c>
      <c r="AQ18" s="14">
        <f t="shared" si="14"/>
        <v>34262.39</v>
      </c>
      <c r="AR18" s="11">
        <f t="shared" si="15"/>
        <v>2752742.41</v>
      </c>
      <c r="AS18" s="3">
        <f t="shared" si="16"/>
        <v>2477468.17</v>
      </c>
      <c r="AT18" s="200">
        <f t="shared" si="17"/>
        <v>275274.24000000011</v>
      </c>
      <c r="AU18" s="11">
        <f t="shared" si="27"/>
        <v>80000</v>
      </c>
      <c r="AV18" s="3">
        <f t="shared" si="28"/>
        <v>72000</v>
      </c>
      <c r="AW18" s="14">
        <f t="shared" si="29"/>
        <v>8000</v>
      </c>
    </row>
    <row r="19" spans="1:49" s="46" customFormat="1" ht="12.75" customHeight="1" x14ac:dyDescent="0.25">
      <c r="A19" s="40">
        <v>17</v>
      </c>
      <c r="B19" s="49">
        <v>5765</v>
      </c>
      <c r="C19" s="40" t="s">
        <v>66</v>
      </c>
      <c r="D19" s="41">
        <v>765167</v>
      </c>
      <c r="E19" s="40" t="s">
        <v>67</v>
      </c>
      <c r="F19" s="154">
        <v>8592386.6699999999</v>
      </c>
      <c r="G19" s="157">
        <f t="shared" si="0"/>
        <v>1.8554185575575484E-2</v>
      </c>
      <c r="H19" s="43">
        <f t="shared" si="19"/>
        <v>4656907.97</v>
      </c>
      <c r="I19" s="44">
        <f t="shared" si="20"/>
        <v>4191217.1700000004</v>
      </c>
      <c r="J19" s="205">
        <f t="shared" si="21"/>
        <v>465690.79999999958</v>
      </c>
      <c r="K19" s="196">
        <v>3645526.38</v>
      </c>
      <c r="L19" s="105">
        <f t="shared" si="2"/>
        <v>3280973.74</v>
      </c>
      <c r="M19" s="114">
        <f t="shared" si="3"/>
        <v>364552.63999999966</v>
      </c>
      <c r="N19" s="130">
        <v>0</v>
      </c>
      <c r="O19" s="105">
        <f t="shared" si="4"/>
        <v>0</v>
      </c>
      <c r="P19" s="132">
        <f t="shared" si="5"/>
        <v>0</v>
      </c>
      <c r="Q19" s="197">
        <f>ROUND('IZRAČUN_M19 '!$D$17*'PRIJELAZNA SREDSTVA_LAG'!G19*'PRIJELAZNA SREDSTVA_LAG'!$Q$59,2)</f>
        <v>911381.59</v>
      </c>
      <c r="R19" s="194">
        <f t="shared" si="6"/>
        <v>820243.43</v>
      </c>
      <c r="S19" s="195">
        <f t="shared" si="7"/>
        <v>91138.159999999916</v>
      </c>
      <c r="T19" s="196">
        <v>100000</v>
      </c>
      <c r="U19" s="105">
        <f t="shared" si="22"/>
        <v>90000</v>
      </c>
      <c r="V19" s="132">
        <f t="shared" si="23"/>
        <v>10000</v>
      </c>
      <c r="W19" s="43">
        <f t="shared" si="30"/>
        <v>8592386.6699999999</v>
      </c>
      <c r="X19" s="44">
        <f t="shared" ref="X19:X56" si="31">AA19+AD19+AG19</f>
        <v>7733148.0099999998</v>
      </c>
      <c r="Y19" s="45">
        <f t="shared" ref="Y19:Y56" si="32">AB19+AE19+AH19</f>
        <v>859238.66</v>
      </c>
      <c r="Z19" s="141">
        <v>6546580.3200000003</v>
      </c>
      <c r="AA19" s="142">
        <v>5891922.29</v>
      </c>
      <c r="AB19" s="142">
        <v>654658.03</v>
      </c>
      <c r="AC19" s="143">
        <v>327329.02</v>
      </c>
      <c r="AD19" s="142">
        <v>294596.12</v>
      </c>
      <c r="AE19" s="144">
        <v>32732.9</v>
      </c>
      <c r="AF19" s="143">
        <v>1718477.33</v>
      </c>
      <c r="AG19" s="142">
        <v>1546629.6</v>
      </c>
      <c r="AH19" s="144">
        <v>171847.73</v>
      </c>
      <c r="AI19" s="11">
        <f t="shared" si="25"/>
        <v>13249294.639999999</v>
      </c>
      <c r="AJ19" s="3">
        <f t="shared" ref="AJ19:AJ56" si="33">AM19+AP19+AS19+AV19</f>
        <v>11924365.18</v>
      </c>
      <c r="AK19" s="14">
        <f t="shared" ref="AK19:AK56" si="34">AN19+AQ19+AT19+AW19</f>
        <v>1324929.4599999995</v>
      </c>
      <c r="AL19" s="11">
        <f t="shared" si="26"/>
        <v>10192106.699999999</v>
      </c>
      <c r="AM19" s="3">
        <f t="shared" si="10"/>
        <v>9172896.0300000012</v>
      </c>
      <c r="AN19" s="14">
        <f t="shared" si="11"/>
        <v>1019210.6699999997</v>
      </c>
      <c r="AO19" s="11">
        <f t="shared" si="12"/>
        <v>327329.02</v>
      </c>
      <c r="AP19" s="3">
        <f t="shared" si="13"/>
        <v>294596.12</v>
      </c>
      <c r="AQ19" s="14">
        <f t="shared" si="14"/>
        <v>32732.9</v>
      </c>
      <c r="AR19" s="11">
        <f t="shared" si="15"/>
        <v>2629858.92</v>
      </c>
      <c r="AS19" s="3">
        <f t="shared" si="16"/>
        <v>2366873.0300000003</v>
      </c>
      <c r="AT19" s="200">
        <f t="shared" si="17"/>
        <v>262985.8899999999</v>
      </c>
      <c r="AU19" s="11">
        <f t="shared" si="27"/>
        <v>100000</v>
      </c>
      <c r="AV19" s="3">
        <f t="shared" si="28"/>
        <v>90000</v>
      </c>
      <c r="AW19" s="14">
        <f t="shared" si="29"/>
        <v>10000</v>
      </c>
    </row>
    <row r="20" spans="1:49" s="46" customFormat="1" ht="12.75" customHeight="1" x14ac:dyDescent="0.25">
      <c r="A20" s="40">
        <v>18</v>
      </c>
      <c r="B20" s="49">
        <v>5764</v>
      </c>
      <c r="C20" s="40" t="s">
        <v>69</v>
      </c>
      <c r="D20" s="41">
        <v>766288</v>
      </c>
      <c r="E20" s="40" t="s">
        <v>70</v>
      </c>
      <c r="F20" s="154">
        <v>6838838.3700000001</v>
      </c>
      <c r="G20" s="157">
        <f t="shared" si="0"/>
        <v>1.476761709076416E-2</v>
      </c>
      <c r="H20" s="43">
        <f t="shared" si="19"/>
        <v>3726926.7600000002</v>
      </c>
      <c r="I20" s="44">
        <f t="shared" si="20"/>
        <v>3354234.09</v>
      </c>
      <c r="J20" s="205">
        <f t="shared" si="21"/>
        <v>372692.66999999981</v>
      </c>
      <c r="K20" s="196">
        <f>ROUND('IZRAČUN_M19 '!$D$17*'PRIJELAZNA SREDSTVA_LAG'!G20*$K$59,2)</f>
        <v>2763372.77</v>
      </c>
      <c r="L20" s="105">
        <f t="shared" si="2"/>
        <v>2487035.4900000002</v>
      </c>
      <c r="M20" s="114">
        <f t="shared" si="3"/>
        <v>276337.2799999998</v>
      </c>
      <c r="N20" s="130">
        <f>ROUND('IZRAČUN_M19 '!$D$17*'PRIJELAZNA SREDSTVA_LAG'!G20*'PRIJELAZNA SREDSTVA_LAG'!$N$59,2)</f>
        <v>138168.64000000001</v>
      </c>
      <c r="O20" s="105">
        <f t="shared" si="4"/>
        <v>124351.78</v>
      </c>
      <c r="P20" s="132">
        <f t="shared" si="5"/>
        <v>13816.860000000015</v>
      </c>
      <c r="Q20" s="197">
        <f>ROUND('IZRAČUN_M19 '!$D$17*'PRIJELAZNA SREDSTVA_LAG'!G20*'PRIJELAZNA SREDSTVA_LAG'!$Q$59,2)</f>
        <v>725385.35</v>
      </c>
      <c r="R20" s="194">
        <f t="shared" si="6"/>
        <v>652846.81999999995</v>
      </c>
      <c r="S20" s="195">
        <f t="shared" si="7"/>
        <v>72538.530000000028</v>
      </c>
      <c r="T20" s="196">
        <v>100000</v>
      </c>
      <c r="U20" s="105">
        <f t="shared" si="22"/>
        <v>90000</v>
      </c>
      <c r="V20" s="132">
        <f t="shared" si="23"/>
        <v>10000</v>
      </c>
      <c r="W20" s="43">
        <f t="shared" si="30"/>
        <v>6838838.3699999992</v>
      </c>
      <c r="X20" s="44">
        <f t="shared" si="31"/>
        <v>6154954.5299999993</v>
      </c>
      <c r="Y20" s="45">
        <f t="shared" si="32"/>
        <v>683883.84</v>
      </c>
      <c r="Z20" s="141">
        <v>5210543.5199999996</v>
      </c>
      <c r="AA20" s="142">
        <v>4689489.17</v>
      </c>
      <c r="AB20" s="142">
        <v>521054.35</v>
      </c>
      <c r="AC20" s="143">
        <v>260527.18</v>
      </c>
      <c r="AD20" s="142">
        <v>234474.46</v>
      </c>
      <c r="AE20" s="144">
        <v>26052.720000000001</v>
      </c>
      <c r="AF20" s="143">
        <v>1367767.67</v>
      </c>
      <c r="AG20" s="142">
        <v>1230990.8999999999</v>
      </c>
      <c r="AH20" s="144">
        <v>136776.76999999999</v>
      </c>
      <c r="AI20" s="11">
        <f t="shared" si="25"/>
        <v>10565765.129999999</v>
      </c>
      <c r="AJ20" s="3">
        <f t="shared" si="33"/>
        <v>9509188.620000001</v>
      </c>
      <c r="AK20" s="14">
        <f t="shared" si="34"/>
        <v>1056576.5099999998</v>
      </c>
      <c r="AL20" s="11">
        <f t="shared" si="26"/>
        <v>7973916.2899999991</v>
      </c>
      <c r="AM20" s="3">
        <f t="shared" si="10"/>
        <v>7176524.6600000001</v>
      </c>
      <c r="AN20" s="14">
        <f t="shared" si="11"/>
        <v>797391.62999999977</v>
      </c>
      <c r="AO20" s="11">
        <f t="shared" si="12"/>
        <v>398695.82</v>
      </c>
      <c r="AP20" s="3">
        <f t="shared" si="13"/>
        <v>358826.23999999999</v>
      </c>
      <c r="AQ20" s="14">
        <f t="shared" si="14"/>
        <v>39869.580000000016</v>
      </c>
      <c r="AR20" s="11">
        <f t="shared" si="15"/>
        <v>2093153.02</v>
      </c>
      <c r="AS20" s="3">
        <f t="shared" si="16"/>
        <v>1883837.7199999997</v>
      </c>
      <c r="AT20" s="200">
        <f t="shared" si="17"/>
        <v>209315.30000000002</v>
      </c>
      <c r="AU20" s="11">
        <f t="shared" si="27"/>
        <v>100000</v>
      </c>
      <c r="AV20" s="3">
        <f t="shared" si="28"/>
        <v>90000</v>
      </c>
      <c r="AW20" s="14">
        <f t="shared" si="29"/>
        <v>10000</v>
      </c>
    </row>
    <row r="21" spans="1:49" s="46" customFormat="1" ht="12.75" customHeight="1" x14ac:dyDescent="0.25">
      <c r="A21" s="40">
        <v>19</v>
      </c>
      <c r="B21" s="49">
        <v>5763</v>
      </c>
      <c r="C21" s="40" t="s">
        <v>72</v>
      </c>
      <c r="D21" s="41">
        <v>767103</v>
      </c>
      <c r="E21" s="40" t="s">
        <v>73</v>
      </c>
      <c r="F21" s="154">
        <v>6137419.0499999998</v>
      </c>
      <c r="G21" s="157">
        <f t="shared" si="0"/>
        <v>1.3252989696839629E-2</v>
      </c>
      <c r="H21" s="43">
        <f>K21+N21+Q21+T21</f>
        <v>3354934.27</v>
      </c>
      <c r="I21" s="44">
        <f t="shared" si="20"/>
        <v>3019440.85</v>
      </c>
      <c r="J21" s="205">
        <f t="shared" si="21"/>
        <v>335493.41999999969</v>
      </c>
      <c r="K21" s="196">
        <v>2653947.42</v>
      </c>
      <c r="L21" s="105">
        <f t="shared" si="2"/>
        <v>2388552.6800000002</v>
      </c>
      <c r="M21" s="114">
        <f t="shared" si="3"/>
        <v>265394.73999999976</v>
      </c>
      <c r="N21" s="130">
        <v>0</v>
      </c>
      <c r="O21" s="105">
        <f t="shared" si="4"/>
        <v>0</v>
      </c>
      <c r="P21" s="132">
        <f t="shared" si="5"/>
        <v>0</v>
      </c>
      <c r="Q21" s="197">
        <f>ROUND('IZRAČUN_M19 '!$D$17*'PRIJELAZNA SREDSTVA_LAG'!G21*'PRIJELAZNA SREDSTVA_LAG'!$Q$59,2)</f>
        <v>650986.85</v>
      </c>
      <c r="R21" s="194">
        <f t="shared" si="6"/>
        <v>585888.17000000004</v>
      </c>
      <c r="S21" s="195">
        <f t="shared" si="7"/>
        <v>65098.679999999935</v>
      </c>
      <c r="T21" s="196">
        <v>50000</v>
      </c>
      <c r="U21" s="105">
        <f t="shared" si="22"/>
        <v>45000</v>
      </c>
      <c r="V21" s="132">
        <f t="shared" si="23"/>
        <v>5000</v>
      </c>
      <c r="W21" s="43">
        <f t="shared" si="30"/>
        <v>6137419.0500000007</v>
      </c>
      <c r="X21" s="44">
        <f t="shared" si="31"/>
        <v>5523677.1499999994</v>
      </c>
      <c r="Y21" s="45">
        <f t="shared" si="32"/>
        <v>613741.9</v>
      </c>
      <c r="Z21" s="141">
        <v>4676128.8</v>
      </c>
      <c r="AA21" s="142">
        <v>4208515.92</v>
      </c>
      <c r="AB21" s="142">
        <v>467612.88</v>
      </c>
      <c r="AC21" s="143">
        <v>233806.44</v>
      </c>
      <c r="AD21" s="142">
        <v>210425.8</v>
      </c>
      <c r="AE21" s="144">
        <v>23380.639999999999</v>
      </c>
      <c r="AF21" s="143">
        <v>1227483.81</v>
      </c>
      <c r="AG21" s="142">
        <v>1104735.43</v>
      </c>
      <c r="AH21" s="144">
        <v>122748.38</v>
      </c>
      <c r="AI21" s="11">
        <f t="shared" si="25"/>
        <v>9492353.3200000003</v>
      </c>
      <c r="AJ21" s="3">
        <f t="shared" si="33"/>
        <v>8543118</v>
      </c>
      <c r="AK21" s="14">
        <f t="shared" si="34"/>
        <v>949235.31999999972</v>
      </c>
      <c r="AL21" s="11">
        <f>K21+Z21</f>
        <v>7330076.2199999997</v>
      </c>
      <c r="AM21" s="3">
        <f t="shared" si="10"/>
        <v>6597068.5999999996</v>
      </c>
      <c r="AN21" s="14">
        <f t="shared" si="11"/>
        <v>733007.61999999976</v>
      </c>
      <c r="AO21" s="11">
        <f t="shared" si="12"/>
        <v>233806.44</v>
      </c>
      <c r="AP21" s="3">
        <f t="shared" si="13"/>
        <v>210425.8</v>
      </c>
      <c r="AQ21" s="14">
        <f t="shared" si="14"/>
        <v>23380.639999999999</v>
      </c>
      <c r="AR21" s="11">
        <f t="shared" si="15"/>
        <v>1878470.6600000001</v>
      </c>
      <c r="AS21" s="3">
        <f t="shared" si="16"/>
        <v>1690623.6</v>
      </c>
      <c r="AT21" s="200">
        <f t="shared" si="17"/>
        <v>187847.05999999994</v>
      </c>
      <c r="AU21" s="11">
        <f t="shared" si="27"/>
        <v>50000</v>
      </c>
      <c r="AV21" s="3">
        <f t="shared" si="28"/>
        <v>45000</v>
      </c>
      <c r="AW21" s="14">
        <f t="shared" si="29"/>
        <v>5000</v>
      </c>
    </row>
    <row r="22" spans="1:49" s="46" customFormat="1" ht="12" customHeight="1" x14ac:dyDescent="0.25">
      <c r="A22" s="40">
        <v>20</v>
      </c>
      <c r="B22" s="49">
        <v>5762</v>
      </c>
      <c r="C22" s="40" t="s">
        <v>75</v>
      </c>
      <c r="D22" s="41">
        <v>767200</v>
      </c>
      <c r="E22" s="40" t="s">
        <v>76</v>
      </c>
      <c r="F22" s="154">
        <v>10521289.800000001</v>
      </c>
      <c r="G22" s="157">
        <f t="shared" si="0"/>
        <v>2.2719410908867938E-2</v>
      </c>
      <c r="H22" s="43">
        <f t="shared" si="19"/>
        <v>5679887.3199999994</v>
      </c>
      <c r="I22" s="44">
        <f t="shared" si="20"/>
        <v>5111898.59</v>
      </c>
      <c r="J22" s="205">
        <f t="shared" si="21"/>
        <v>567988.72999999952</v>
      </c>
      <c r="K22" s="196">
        <f>ROUND('IZRAČUN_M19 '!$D$17*'PRIJELAZNA SREDSTVA_LAG'!G22*$K$59,2)</f>
        <v>4251342.72</v>
      </c>
      <c r="L22" s="105">
        <f t="shared" si="2"/>
        <v>3826208.45</v>
      </c>
      <c r="M22" s="114">
        <f t="shared" si="3"/>
        <v>425134.26999999955</v>
      </c>
      <c r="N22" s="130">
        <f>ROUND('IZRAČUN_M19 '!$D$17*'PRIJELAZNA SREDSTVA_LAG'!G22*'PRIJELAZNA SREDSTVA_LAG'!$N$59,2)</f>
        <v>212567.14</v>
      </c>
      <c r="O22" s="105">
        <f t="shared" si="4"/>
        <v>191310.43</v>
      </c>
      <c r="P22" s="132">
        <f t="shared" si="5"/>
        <v>21256.710000000021</v>
      </c>
      <c r="Q22" s="197">
        <f>ROUND('IZRAČUN_M19 '!$D$17*'PRIJELAZNA SREDSTVA_LAG'!G22*'PRIJELAZNA SREDSTVA_LAG'!$Q$59,2)</f>
        <v>1115977.46</v>
      </c>
      <c r="R22" s="194">
        <f t="shared" si="6"/>
        <v>1004379.71</v>
      </c>
      <c r="S22" s="195">
        <f t="shared" si="7"/>
        <v>111597.75</v>
      </c>
      <c r="T22" s="196">
        <v>100000</v>
      </c>
      <c r="U22" s="105">
        <f t="shared" si="22"/>
        <v>90000</v>
      </c>
      <c r="V22" s="132">
        <f t="shared" si="23"/>
        <v>10000</v>
      </c>
      <c r="W22" s="43">
        <f t="shared" si="30"/>
        <v>10521289.800000001</v>
      </c>
      <c r="X22" s="44">
        <f t="shared" si="31"/>
        <v>9469160.8200000003</v>
      </c>
      <c r="Y22" s="45">
        <f t="shared" si="32"/>
        <v>1052128.98</v>
      </c>
      <c r="Z22" s="141">
        <v>8016220.7999999998</v>
      </c>
      <c r="AA22" s="142">
        <v>7214598.7199999997</v>
      </c>
      <c r="AB22" s="142">
        <v>801622.08</v>
      </c>
      <c r="AC22" s="143">
        <v>400811.04</v>
      </c>
      <c r="AD22" s="142">
        <v>360729.94</v>
      </c>
      <c r="AE22" s="144">
        <v>40081.1</v>
      </c>
      <c r="AF22" s="143">
        <v>2104257.96</v>
      </c>
      <c r="AG22" s="142">
        <v>1893832.16</v>
      </c>
      <c r="AH22" s="144">
        <v>210425.8</v>
      </c>
      <c r="AI22" s="11">
        <f t="shared" si="25"/>
        <v>16201177.119999999</v>
      </c>
      <c r="AJ22" s="3">
        <f t="shared" si="33"/>
        <v>14581059.41</v>
      </c>
      <c r="AK22" s="14">
        <f t="shared" si="34"/>
        <v>1620117.7099999997</v>
      </c>
      <c r="AL22" s="11">
        <f t="shared" si="26"/>
        <v>12267563.52</v>
      </c>
      <c r="AM22" s="3">
        <f t="shared" si="10"/>
        <v>11040807.17</v>
      </c>
      <c r="AN22" s="14">
        <f t="shared" si="11"/>
        <v>1226756.3499999996</v>
      </c>
      <c r="AO22" s="11">
        <f t="shared" si="12"/>
        <v>613378.17999999993</v>
      </c>
      <c r="AP22" s="3">
        <f t="shared" si="13"/>
        <v>552040.37</v>
      </c>
      <c r="AQ22" s="14">
        <f t="shared" si="14"/>
        <v>61337.810000000019</v>
      </c>
      <c r="AR22" s="11">
        <f t="shared" si="15"/>
        <v>3220235.42</v>
      </c>
      <c r="AS22" s="3">
        <f t="shared" si="16"/>
        <v>2898211.87</v>
      </c>
      <c r="AT22" s="200">
        <f t="shared" si="17"/>
        <v>322023.55</v>
      </c>
      <c r="AU22" s="11">
        <f t="shared" si="27"/>
        <v>100000</v>
      </c>
      <c r="AV22" s="3">
        <f t="shared" si="28"/>
        <v>90000</v>
      </c>
      <c r="AW22" s="14">
        <f t="shared" si="29"/>
        <v>10000</v>
      </c>
    </row>
    <row r="23" spans="1:49" s="46" customFormat="1" ht="12.75" customHeight="1" x14ac:dyDescent="0.25">
      <c r="A23" s="40">
        <v>21</v>
      </c>
      <c r="B23" s="49">
        <v>5761</v>
      </c>
      <c r="C23" s="40" t="s">
        <v>78</v>
      </c>
      <c r="D23" s="41">
        <v>767442</v>
      </c>
      <c r="E23" s="40" t="s">
        <v>79</v>
      </c>
      <c r="F23" s="154">
        <v>8241677.0099999998</v>
      </c>
      <c r="G23" s="157">
        <f t="shared" si="0"/>
        <v>1.7796871878613216E-2</v>
      </c>
      <c r="H23" s="43">
        <f t="shared" si="19"/>
        <v>4470911.74</v>
      </c>
      <c r="I23" s="44">
        <f t="shared" si="20"/>
        <v>4023820.5700000003</v>
      </c>
      <c r="J23" s="205">
        <f t="shared" si="21"/>
        <v>447091.16999999993</v>
      </c>
      <c r="K23" s="196">
        <v>3496729.39</v>
      </c>
      <c r="L23" s="105">
        <f t="shared" si="2"/>
        <v>3147056.45</v>
      </c>
      <c r="M23" s="114">
        <f t="shared" si="3"/>
        <v>349672.93999999994</v>
      </c>
      <c r="N23" s="130">
        <v>0</v>
      </c>
      <c r="O23" s="105">
        <f t="shared" si="4"/>
        <v>0</v>
      </c>
      <c r="P23" s="132">
        <f t="shared" si="5"/>
        <v>0</v>
      </c>
      <c r="Q23" s="197">
        <f>ROUND('IZRAČUN_M19 '!$D$17*'PRIJELAZNA SREDSTVA_LAG'!G23*'PRIJELAZNA SREDSTVA_LAG'!$Q$59,2)</f>
        <v>874182.35</v>
      </c>
      <c r="R23" s="194">
        <f t="shared" si="6"/>
        <v>786764.12</v>
      </c>
      <c r="S23" s="195">
        <f t="shared" si="7"/>
        <v>87418.229999999981</v>
      </c>
      <c r="T23" s="196">
        <v>100000</v>
      </c>
      <c r="U23" s="105">
        <f t="shared" si="22"/>
        <v>90000</v>
      </c>
      <c r="V23" s="132">
        <f t="shared" si="23"/>
        <v>10000</v>
      </c>
      <c r="W23" s="43">
        <f t="shared" si="30"/>
        <v>8241677.0099999998</v>
      </c>
      <c r="X23" s="44">
        <f t="shared" si="31"/>
        <v>7417509.3100000005</v>
      </c>
      <c r="Y23" s="45">
        <f t="shared" si="32"/>
        <v>824167.70000000007</v>
      </c>
      <c r="Z23" s="141">
        <v>6279372.96</v>
      </c>
      <c r="AA23" s="142">
        <v>5651435.6600000001</v>
      </c>
      <c r="AB23" s="142">
        <v>627937.30000000005</v>
      </c>
      <c r="AC23" s="143">
        <v>313968.65000000002</v>
      </c>
      <c r="AD23" s="142">
        <v>282571.78999999998</v>
      </c>
      <c r="AE23" s="144">
        <v>31396.86</v>
      </c>
      <c r="AF23" s="143">
        <v>1648335.4</v>
      </c>
      <c r="AG23" s="142">
        <v>1483501.86</v>
      </c>
      <c r="AH23" s="144">
        <v>164833.54</v>
      </c>
      <c r="AI23" s="11">
        <f t="shared" si="25"/>
        <v>12712588.75</v>
      </c>
      <c r="AJ23" s="3">
        <f t="shared" si="33"/>
        <v>11441329.879999999</v>
      </c>
      <c r="AK23" s="14">
        <f t="shared" si="34"/>
        <v>1271258.8699999999</v>
      </c>
      <c r="AL23" s="11">
        <f t="shared" si="26"/>
        <v>9776102.3499999996</v>
      </c>
      <c r="AM23" s="3">
        <f t="shared" si="10"/>
        <v>8798492.1099999994</v>
      </c>
      <c r="AN23" s="14">
        <f t="shared" si="11"/>
        <v>977610.23999999999</v>
      </c>
      <c r="AO23" s="11">
        <f t="shared" si="12"/>
        <v>313968.65000000002</v>
      </c>
      <c r="AP23" s="3">
        <f t="shared" si="13"/>
        <v>282571.78999999998</v>
      </c>
      <c r="AQ23" s="14">
        <f t="shared" si="14"/>
        <v>31396.86</v>
      </c>
      <c r="AR23" s="11">
        <f t="shared" si="15"/>
        <v>2522517.75</v>
      </c>
      <c r="AS23" s="3">
        <f t="shared" si="16"/>
        <v>2270265.98</v>
      </c>
      <c r="AT23" s="200">
        <f t="shared" si="17"/>
        <v>252251.77</v>
      </c>
      <c r="AU23" s="11">
        <f t="shared" si="27"/>
        <v>100000</v>
      </c>
      <c r="AV23" s="3">
        <f t="shared" si="28"/>
        <v>90000</v>
      </c>
      <c r="AW23" s="14">
        <f t="shared" si="29"/>
        <v>10000</v>
      </c>
    </row>
    <row r="24" spans="1:49" s="46" customFormat="1" ht="12.75" customHeight="1" x14ac:dyDescent="0.25">
      <c r="A24" s="115">
        <v>22</v>
      </c>
      <c r="B24" s="116">
        <v>5760</v>
      </c>
      <c r="C24" s="115" t="s">
        <v>81</v>
      </c>
      <c r="D24" s="117">
        <v>765226</v>
      </c>
      <c r="E24" s="115" t="s">
        <v>227</v>
      </c>
      <c r="F24" s="154">
        <v>9469160.8200000003</v>
      </c>
      <c r="G24" s="157">
        <f t="shared" si="0"/>
        <v>2.0447469817981144E-2</v>
      </c>
      <c r="H24" s="43">
        <f t="shared" si="19"/>
        <v>5121898.59</v>
      </c>
      <c r="I24" s="44">
        <f t="shared" si="20"/>
        <v>4609708.74</v>
      </c>
      <c r="J24" s="205">
        <f t="shared" si="21"/>
        <v>512189.85000000033</v>
      </c>
      <c r="K24" s="196">
        <f>ROUND('IZRAČUN_M19 '!$D$17*'PRIJELAZNA SREDSTVA_LAG'!G24*$K$59,2)</f>
        <v>3826208.45</v>
      </c>
      <c r="L24" s="105">
        <f t="shared" si="2"/>
        <v>3443587.61</v>
      </c>
      <c r="M24" s="114">
        <f t="shared" si="3"/>
        <v>382620.84000000032</v>
      </c>
      <c r="N24" s="130">
        <f>ROUND('IZRAČUN_M19 '!$D$17*'PRIJELAZNA SREDSTVA_LAG'!G24*'PRIJELAZNA SREDSTVA_LAG'!$N$59,2)</f>
        <v>191310.42</v>
      </c>
      <c r="O24" s="105">
        <f t="shared" si="4"/>
        <v>172179.38</v>
      </c>
      <c r="P24" s="132">
        <f t="shared" si="5"/>
        <v>19131.040000000008</v>
      </c>
      <c r="Q24" s="197">
        <f>ROUND('IZRAČUN_M19 '!$D$17*'PRIJELAZNA SREDSTVA_LAG'!G24*'PRIJELAZNA SREDSTVA_LAG'!$Q$59,2)</f>
        <v>1004379.72</v>
      </c>
      <c r="R24" s="194">
        <f t="shared" si="6"/>
        <v>903941.75</v>
      </c>
      <c r="S24" s="195">
        <f t="shared" si="7"/>
        <v>100437.96999999997</v>
      </c>
      <c r="T24" s="196">
        <v>100000</v>
      </c>
      <c r="U24" s="105">
        <f t="shared" si="22"/>
        <v>90000</v>
      </c>
      <c r="V24" s="132">
        <f t="shared" si="23"/>
        <v>10000</v>
      </c>
      <c r="W24" s="43">
        <f t="shared" si="30"/>
        <v>11465594.819999998</v>
      </c>
      <c r="X24" s="44">
        <f t="shared" si="31"/>
        <v>10319035.34</v>
      </c>
      <c r="Y24" s="45">
        <f t="shared" si="32"/>
        <v>1146559.4799999986</v>
      </c>
      <c r="Z24" s="145">
        <v>9211032.7199999988</v>
      </c>
      <c r="AA24" s="146">
        <v>8289929.4500000002</v>
      </c>
      <c r="AB24" s="145">
        <v>921103.26999999862</v>
      </c>
      <c r="AC24" s="147">
        <v>360729.94</v>
      </c>
      <c r="AD24" s="146">
        <v>324656.95</v>
      </c>
      <c r="AE24" s="148">
        <v>36072.99</v>
      </c>
      <c r="AF24" s="147">
        <v>1893832.16</v>
      </c>
      <c r="AG24" s="146">
        <v>1704448.94</v>
      </c>
      <c r="AH24" s="148">
        <v>189383.22</v>
      </c>
      <c r="AI24" s="11">
        <f t="shared" si="25"/>
        <v>16587493.409999996</v>
      </c>
      <c r="AJ24" s="3">
        <f t="shared" si="33"/>
        <v>14928744.08</v>
      </c>
      <c r="AK24" s="14">
        <f t="shared" si="34"/>
        <v>1658749.3299999989</v>
      </c>
      <c r="AL24" s="11">
        <f t="shared" si="26"/>
        <v>13037241.169999998</v>
      </c>
      <c r="AM24" s="3">
        <f t="shared" si="10"/>
        <v>11733517.060000001</v>
      </c>
      <c r="AN24" s="14">
        <f t="shared" si="11"/>
        <v>1303724.1099999989</v>
      </c>
      <c r="AO24" s="11">
        <f t="shared" si="12"/>
        <v>552040.36</v>
      </c>
      <c r="AP24" s="3">
        <f t="shared" si="13"/>
        <v>496836.33</v>
      </c>
      <c r="AQ24" s="14">
        <f t="shared" si="14"/>
        <v>55204.030000000006</v>
      </c>
      <c r="AR24" s="11">
        <f t="shared" si="15"/>
        <v>2898211.88</v>
      </c>
      <c r="AS24" s="3">
        <f t="shared" si="16"/>
        <v>2608390.69</v>
      </c>
      <c r="AT24" s="200">
        <f t="shared" si="17"/>
        <v>289821.18999999994</v>
      </c>
      <c r="AU24" s="11">
        <f t="shared" si="27"/>
        <v>100000</v>
      </c>
      <c r="AV24" s="3">
        <f t="shared" si="28"/>
        <v>90000</v>
      </c>
      <c r="AW24" s="14">
        <f t="shared" si="29"/>
        <v>10000</v>
      </c>
    </row>
    <row r="25" spans="1:49" s="46" customFormat="1" ht="12.75" customHeight="1" x14ac:dyDescent="0.25">
      <c r="A25" s="40">
        <v>23</v>
      </c>
      <c r="B25" s="49">
        <v>5759</v>
      </c>
      <c r="C25" s="40" t="s">
        <v>84</v>
      </c>
      <c r="D25" s="41">
        <v>767341</v>
      </c>
      <c r="E25" s="40" t="s">
        <v>228</v>
      </c>
      <c r="F25" s="154">
        <v>8241677.0099999998</v>
      </c>
      <c r="G25" s="157">
        <f t="shared" si="0"/>
        <v>1.7796871878613216E-2</v>
      </c>
      <c r="H25" s="43">
        <f t="shared" si="19"/>
        <v>4470911.74</v>
      </c>
      <c r="I25" s="44">
        <f t="shared" si="20"/>
        <v>4023820.5700000003</v>
      </c>
      <c r="J25" s="205">
        <f t="shared" si="21"/>
        <v>447091.1700000001</v>
      </c>
      <c r="K25" s="196">
        <f>ROUND('IZRAČUN_M19 '!$D$17*'PRIJELAZNA SREDSTVA_LAG'!G25*$K$59,2)</f>
        <v>3330218.47</v>
      </c>
      <c r="L25" s="105">
        <f t="shared" si="2"/>
        <v>2997196.62</v>
      </c>
      <c r="M25" s="114">
        <f t="shared" si="3"/>
        <v>333021.85000000009</v>
      </c>
      <c r="N25" s="130">
        <f>ROUND('IZRAČUN_M19 '!$D$17*'PRIJELAZNA SREDSTVA_LAG'!G25*'PRIJELAZNA SREDSTVA_LAG'!$N$59,2)</f>
        <v>166510.92000000001</v>
      </c>
      <c r="O25" s="105">
        <f t="shared" si="4"/>
        <v>149859.82999999999</v>
      </c>
      <c r="P25" s="132">
        <f t="shared" si="5"/>
        <v>16651.090000000026</v>
      </c>
      <c r="Q25" s="197">
        <f>ROUND('IZRAČUN_M19 '!$D$17*'PRIJELAZNA SREDSTVA_LAG'!G25*'PRIJELAZNA SREDSTVA_LAG'!$Q$59,2)</f>
        <v>874182.35</v>
      </c>
      <c r="R25" s="194">
        <f t="shared" si="6"/>
        <v>786764.12</v>
      </c>
      <c r="S25" s="195">
        <f t="shared" si="7"/>
        <v>87418.229999999981</v>
      </c>
      <c r="T25" s="196">
        <v>100000</v>
      </c>
      <c r="U25" s="105">
        <f t="shared" si="22"/>
        <v>90000</v>
      </c>
      <c r="V25" s="132">
        <f t="shared" si="23"/>
        <v>10000</v>
      </c>
      <c r="W25" s="43">
        <f t="shared" si="30"/>
        <v>8241677.0099999998</v>
      </c>
      <c r="X25" s="44">
        <f t="shared" si="31"/>
        <v>7417509.3100000005</v>
      </c>
      <c r="Y25" s="45">
        <f t="shared" si="32"/>
        <v>824167.70000000007</v>
      </c>
      <c r="Z25" s="141">
        <v>6279372.96</v>
      </c>
      <c r="AA25" s="142">
        <v>5651435.6600000001</v>
      </c>
      <c r="AB25" s="142">
        <v>627937.30000000005</v>
      </c>
      <c r="AC25" s="143">
        <v>313968.65000000002</v>
      </c>
      <c r="AD25" s="142">
        <v>282571.78999999998</v>
      </c>
      <c r="AE25" s="144">
        <v>31396.86</v>
      </c>
      <c r="AF25" s="143">
        <v>1648335.4</v>
      </c>
      <c r="AG25" s="142">
        <v>1483501.86</v>
      </c>
      <c r="AH25" s="144">
        <v>164833.54</v>
      </c>
      <c r="AI25" s="11">
        <f t="shared" si="25"/>
        <v>12712588.75</v>
      </c>
      <c r="AJ25" s="3">
        <f t="shared" si="33"/>
        <v>11441329.880000001</v>
      </c>
      <c r="AK25" s="14">
        <f t="shared" si="34"/>
        <v>1271258.8700000001</v>
      </c>
      <c r="AL25" s="11">
        <f t="shared" si="26"/>
        <v>9609591.4299999997</v>
      </c>
      <c r="AM25" s="3">
        <f t="shared" si="10"/>
        <v>8648632.2800000012</v>
      </c>
      <c r="AN25" s="14">
        <f t="shared" si="11"/>
        <v>960959.15000000014</v>
      </c>
      <c r="AO25" s="11">
        <f t="shared" si="12"/>
        <v>480479.57000000007</v>
      </c>
      <c r="AP25" s="3">
        <f t="shared" si="13"/>
        <v>432431.62</v>
      </c>
      <c r="AQ25" s="14">
        <f t="shared" si="14"/>
        <v>48047.950000000026</v>
      </c>
      <c r="AR25" s="11">
        <f t="shared" si="15"/>
        <v>2522517.75</v>
      </c>
      <c r="AS25" s="3">
        <f t="shared" si="16"/>
        <v>2270265.98</v>
      </c>
      <c r="AT25" s="200">
        <f t="shared" si="17"/>
        <v>252251.77</v>
      </c>
      <c r="AU25" s="11">
        <f t="shared" si="27"/>
        <v>100000</v>
      </c>
      <c r="AV25" s="3">
        <f t="shared" si="28"/>
        <v>90000</v>
      </c>
      <c r="AW25" s="14">
        <f t="shared" si="29"/>
        <v>10000</v>
      </c>
    </row>
    <row r="26" spans="1:49" s="46" customFormat="1" ht="12.75" customHeight="1" x14ac:dyDescent="0.25">
      <c r="A26" s="40">
        <v>24</v>
      </c>
      <c r="B26" s="49">
        <v>5758</v>
      </c>
      <c r="C26" s="40" t="s">
        <v>87</v>
      </c>
      <c r="D26" s="41">
        <v>767335</v>
      </c>
      <c r="E26" s="40" t="s">
        <v>229</v>
      </c>
      <c r="F26" s="154">
        <v>8241677.0099999998</v>
      </c>
      <c r="G26" s="157">
        <f t="shared" si="0"/>
        <v>1.7796871878613216E-2</v>
      </c>
      <c r="H26" s="43">
        <f t="shared" si="19"/>
        <v>4470911.74</v>
      </c>
      <c r="I26" s="44">
        <f t="shared" si="20"/>
        <v>4023820.5700000003</v>
      </c>
      <c r="J26" s="205">
        <f t="shared" si="21"/>
        <v>447091.1700000001</v>
      </c>
      <c r="K26" s="196">
        <f>ROUND('IZRAČUN_M19 '!$D$17*'PRIJELAZNA SREDSTVA_LAG'!G26*$K$59,2)</f>
        <v>3330218.47</v>
      </c>
      <c r="L26" s="105">
        <f t="shared" si="2"/>
        <v>2997196.62</v>
      </c>
      <c r="M26" s="114">
        <f t="shared" si="3"/>
        <v>333021.85000000009</v>
      </c>
      <c r="N26" s="130">
        <f>ROUND('IZRAČUN_M19 '!$D$17*'PRIJELAZNA SREDSTVA_LAG'!G26*'PRIJELAZNA SREDSTVA_LAG'!$N$59,2)</f>
        <v>166510.92000000001</v>
      </c>
      <c r="O26" s="105">
        <f t="shared" si="4"/>
        <v>149859.82999999999</v>
      </c>
      <c r="P26" s="132">
        <f t="shared" si="5"/>
        <v>16651.090000000026</v>
      </c>
      <c r="Q26" s="197">
        <f>ROUND('IZRAČUN_M19 '!$D$17*'PRIJELAZNA SREDSTVA_LAG'!G26*'PRIJELAZNA SREDSTVA_LAG'!$Q$59,2)</f>
        <v>874182.35</v>
      </c>
      <c r="R26" s="194">
        <f t="shared" si="6"/>
        <v>786764.12</v>
      </c>
      <c r="S26" s="195">
        <f t="shared" si="7"/>
        <v>87418.229999999981</v>
      </c>
      <c r="T26" s="196">
        <v>100000</v>
      </c>
      <c r="U26" s="105">
        <f t="shared" si="22"/>
        <v>90000</v>
      </c>
      <c r="V26" s="132">
        <f t="shared" si="23"/>
        <v>10000</v>
      </c>
      <c r="W26" s="43">
        <f t="shared" si="30"/>
        <v>8241677.0099999998</v>
      </c>
      <c r="X26" s="44">
        <f t="shared" si="31"/>
        <v>7417509.3100000005</v>
      </c>
      <c r="Y26" s="45">
        <f t="shared" si="32"/>
        <v>824167.70000000007</v>
      </c>
      <c r="Z26" s="141">
        <v>6279372.96</v>
      </c>
      <c r="AA26" s="142">
        <v>5651435.6600000001</v>
      </c>
      <c r="AB26" s="142">
        <v>627937.30000000005</v>
      </c>
      <c r="AC26" s="143">
        <v>313968.65000000002</v>
      </c>
      <c r="AD26" s="142">
        <v>282571.78999999998</v>
      </c>
      <c r="AE26" s="144">
        <v>31396.86</v>
      </c>
      <c r="AF26" s="143">
        <v>1648335.4</v>
      </c>
      <c r="AG26" s="142">
        <v>1483501.86</v>
      </c>
      <c r="AH26" s="144">
        <v>164833.54</v>
      </c>
      <c r="AI26" s="11">
        <f t="shared" si="25"/>
        <v>12712588.75</v>
      </c>
      <c r="AJ26" s="3">
        <f t="shared" si="33"/>
        <v>11441329.880000001</v>
      </c>
      <c r="AK26" s="14">
        <f t="shared" si="34"/>
        <v>1271258.8700000001</v>
      </c>
      <c r="AL26" s="11">
        <f t="shared" si="26"/>
        <v>9609591.4299999997</v>
      </c>
      <c r="AM26" s="3">
        <f t="shared" si="10"/>
        <v>8648632.2800000012</v>
      </c>
      <c r="AN26" s="14">
        <f t="shared" si="11"/>
        <v>960959.15000000014</v>
      </c>
      <c r="AO26" s="11">
        <f t="shared" si="12"/>
        <v>480479.57000000007</v>
      </c>
      <c r="AP26" s="3">
        <f t="shared" si="13"/>
        <v>432431.62</v>
      </c>
      <c r="AQ26" s="14">
        <f t="shared" si="14"/>
        <v>48047.950000000026</v>
      </c>
      <c r="AR26" s="11">
        <f t="shared" si="15"/>
        <v>2522517.75</v>
      </c>
      <c r="AS26" s="3">
        <f t="shared" si="16"/>
        <v>2270265.98</v>
      </c>
      <c r="AT26" s="200">
        <f t="shared" si="17"/>
        <v>252251.77</v>
      </c>
      <c r="AU26" s="11">
        <f t="shared" si="27"/>
        <v>100000</v>
      </c>
      <c r="AV26" s="3">
        <f t="shared" si="28"/>
        <v>90000</v>
      </c>
      <c r="AW26" s="14">
        <f t="shared" si="29"/>
        <v>10000</v>
      </c>
    </row>
    <row r="27" spans="1:49" s="46" customFormat="1" ht="12.75" customHeight="1" x14ac:dyDescent="0.25">
      <c r="A27" s="115">
        <v>25</v>
      </c>
      <c r="B27" s="116">
        <v>5757</v>
      </c>
      <c r="C27" s="115" t="s">
        <v>90</v>
      </c>
      <c r="D27" s="117">
        <v>767079</v>
      </c>
      <c r="E27" s="115" t="s">
        <v>91</v>
      </c>
      <c r="F27" s="154">
        <v>8592386.6699999999</v>
      </c>
      <c r="G27" s="157">
        <f t="shared" si="0"/>
        <v>1.8554185575575484E-2</v>
      </c>
      <c r="H27" s="43">
        <f t="shared" si="19"/>
        <v>4656907.97</v>
      </c>
      <c r="I27" s="44">
        <f t="shared" si="20"/>
        <v>4191217.1700000004</v>
      </c>
      <c r="J27" s="205">
        <f t="shared" si="21"/>
        <v>465690.79999999958</v>
      </c>
      <c r="K27" s="196">
        <v>3645526.38</v>
      </c>
      <c r="L27" s="105">
        <f t="shared" si="2"/>
        <v>3280973.74</v>
      </c>
      <c r="M27" s="114">
        <f t="shared" si="3"/>
        <v>364552.63999999966</v>
      </c>
      <c r="N27" s="130">
        <v>0</v>
      </c>
      <c r="O27" s="105">
        <f t="shared" si="4"/>
        <v>0</v>
      </c>
      <c r="P27" s="132">
        <f t="shared" si="5"/>
        <v>0</v>
      </c>
      <c r="Q27" s="197">
        <f>ROUND('IZRAČUN_M19 '!$D$17*'PRIJELAZNA SREDSTVA_LAG'!G27*'PRIJELAZNA SREDSTVA_LAG'!$Q$59,2)</f>
        <v>911381.59</v>
      </c>
      <c r="R27" s="194">
        <f t="shared" si="6"/>
        <v>820243.43</v>
      </c>
      <c r="S27" s="195">
        <f t="shared" si="7"/>
        <v>91138.159999999916</v>
      </c>
      <c r="T27" s="196">
        <v>100000</v>
      </c>
      <c r="U27" s="105">
        <f t="shared" si="22"/>
        <v>90000</v>
      </c>
      <c r="V27" s="132">
        <f t="shared" si="23"/>
        <v>10000</v>
      </c>
      <c r="W27" s="43">
        <f t="shared" si="30"/>
        <v>9849400.6699999999</v>
      </c>
      <c r="X27" s="44">
        <f t="shared" si="31"/>
        <v>8864460.6099999994</v>
      </c>
      <c r="Y27" s="45">
        <f t="shared" si="32"/>
        <v>984940.06000000064</v>
      </c>
      <c r="Z27" s="145">
        <v>7803594.3200000003</v>
      </c>
      <c r="AA27" s="146">
        <v>7023234.8899999997</v>
      </c>
      <c r="AB27" s="145">
        <v>780359.43000000063</v>
      </c>
      <c r="AC27" s="147">
        <v>327329.02</v>
      </c>
      <c r="AD27" s="146">
        <v>294596.12</v>
      </c>
      <c r="AE27" s="148">
        <v>32732.9</v>
      </c>
      <c r="AF27" s="147">
        <v>1718477.33</v>
      </c>
      <c r="AG27" s="146">
        <v>1546629.6</v>
      </c>
      <c r="AH27" s="148">
        <v>171847.73</v>
      </c>
      <c r="AI27" s="11">
        <f t="shared" si="25"/>
        <v>14506308.639999999</v>
      </c>
      <c r="AJ27" s="3">
        <f t="shared" si="33"/>
        <v>13055677.779999997</v>
      </c>
      <c r="AK27" s="14">
        <f t="shared" si="34"/>
        <v>1450630.86</v>
      </c>
      <c r="AL27" s="11">
        <f t="shared" si="26"/>
        <v>11449120.699999999</v>
      </c>
      <c r="AM27" s="3">
        <f t="shared" si="10"/>
        <v>10304208.629999999</v>
      </c>
      <c r="AN27" s="14">
        <f t="shared" si="11"/>
        <v>1144912.0700000003</v>
      </c>
      <c r="AO27" s="11">
        <f t="shared" si="12"/>
        <v>327329.02</v>
      </c>
      <c r="AP27" s="3">
        <f t="shared" si="13"/>
        <v>294596.12</v>
      </c>
      <c r="AQ27" s="14">
        <f t="shared" si="14"/>
        <v>32732.9</v>
      </c>
      <c r="AR27" s="11">
        <f t="shared" si="15"/>
        <v>2629858.92</v>
      </c>
      <c r="AS27" s="3">
        <f t="shared" si="16"/>
        <v>2366873.0300000003</v>
      </c>
      <c r="AT27" s="200">
        <f t="shared" si="17"/>
        <v>262985.8899999999</v>
      </c>
      <c r="AU27" s="11">
        <f t="shared" si="27"/>
        <v>100000</v>
      </c>
      <c r="AV27" s="3">
        <f t="shared" si="28"/>
        <v>90000</v>
      </c>
      <c r="AW27" s="14">
        <f t="shared" si="29"/>
        <v>10000</v>
      </c>
    </row>
    <row r="28" spans="1:49" s="46" customFormat="1" ht="14.25" customHeight="1" x14ac:dyDescent="0.25">
      <c r="A28" s="115">
        <v>26</v>
      </c>
      <c r="B28" s="116">
        <v>5756</v>
      </c>
      <c r="C28" s="115" t="s">
        <v>93</v>
      </c>
      <c r="D28" s="117">
        <v>765704</v>
      </c>
      <c r="E28" s="115" t="s">
        <v>230</v>
      </c>
      <c r="F28" s="154">
        <v>8943096.3300000001</v>
      </c>
      <c r="G28" s="157">
        <f t="shared" si="0"/>
        <v>1.9311499272537749E-2</v>
      </c>
      <c r="H28" s="43">
        <f t="shared" si="19"/>
        <v>4842904.22</v>
      </c>
      <c r="I28" s="44">
        <f t="shared" si="20"/>
        <v>4358613.8</v>
      </c>
      <c r="J28" s="205">
        <f t="shared" si="21"/>
        <v>484290.41999999987</v>
      </c>
      <c r="K28" s="196">
        <f>ROUND('IZRAČUN_M19 '!$D$17*'PRIJELAZNA SREDSTVA_LAG'!G28*$K$59,2)</f>
        <v>3613641.31</v>
      </c>
      <c r="L28" s="105">
        <f t="shared" si="2"/>
        <v>3252277.18</v>
      </c>
      <c r="M28" s="114">
        <f t="shared" si="3"/>
        <v>361364.12999999989</v>
      </c>
      <c r="N28" s="130">
        <f>ROUND('IZRAČUN_M19 '!$D$17*'PRIJELAZNA SREDSTVA_LAG'!G28*'PRIJELAZNA SREDSTVA_LAG'!$N$59,2)</f>
        <v>180682.07</v>
      </c>
      <c r="O28" s="105">
        <f t="shared" si="4"/>
        <v>162613.85999999999</v>
      </c>
      <c r="P28" s="132">
        <f t="shared" si="5"/>
        <v>18068.210000000021</v>
      </c>
      <c r="Q28" s="197">
        <f>ROUND('IZRAČUN_M19 '!$D$17*'PRIJELAZNA SREDSTVA_LAG'!G28*'PRIJELAZNA SREDSTVA_LAG'!$Q$59,2)</f>
        <v>948580.84</v>
      </c>
      <c r="R28" s="194">
        <f t="shared" si="6"/>
        <v>853722.76</v>
      </c>
      <c r="S28" s="195">
        <f t="shared" si="7"/>
        <v>94858.079999999958</v>
      </c>
      <c r="T28" s="196">
        <v>100000</v>
      </c>
      <c r="U28" s="105">
        <f t="shared" si="22"/>
        <v>90000</v>
      </c>
      <c r="V28" s="132">
        <f t="shared" si="23"/>
        <v>10000</v>
      </c>
      <c r="W28" s="43">
        <f t="shared" si="30"/>
        <v>10274052.33</v>
      </c>
      <c r="X28" s="44">
        <f t="shared" si="31"/>
        <v>9246647.0899999999</v>
      </c>
      <c r="Y28" s="45">
        <f t="shared" si="32"/>
        <v>1027405.24</v>
      </c>
      <c r="Z28" s="145">
        <v>8144743.6799999997</v>
      </c>
      <c r="AA28" s="146">
        <v>7330269.3099999996</v>
      </c>
      <c r="AB28" s="145">
        <v>814474.37000000011</v>
      </c>
      <c r="AC28" s="147">
        <v>340689.38</v>
      </c>
      <c r="AD28" s="146">
        <v>306620.44</v>
      </c>
      <c r="AE28" s="148">
        <v>34068.94</v>
      </c>
      <c r="AF28" s="147">
        <v>1788619.27</v>
      </c>
      <c r="AG28" s="146">
        <v>1609757.34</v>
      </c>
      <c r="AH28" s="148">
        <v>178861.93</v>
      </c>
      <c r="AI28" s="11">
        <f t="shared" si="25"/>
        <v>15116956.549999999</v>
      </c>
      <c r="AJ28" s="3">
        <f t="shared" si="33"/>
        <v>13605260.890000001</v>
      </c>
      <c r="AK28" s="14">
        <f t="shared" si="34"/>
        <v>1511695.66</v>
      </c>
      <c r="AL28" s="11">
        <f t="shared" si="26"/>
        <v>11758384.99</v>
      </c>
      <c r="AM28" s="3">
        <f t="shared" si="10"/>
        <v>10582546.49</v>
      </c>
      <c r="AN28" s="14">
        <f t="shared" si="11"/>
        <v>1175838.5</v>
      </c>
      <c r="AO28" s="11">
        <f t="shared" si="12"/>
        <v>521371.45</v>
      </c>
      <c r="AP28" s="3">
        <f t="shared" si="13"/>
        <v>469234.3</v>
      </c>
      <c r="AQ28" s="14">
        <f t="shared" si="14"/>
        <v>52137.150000000023</v>
      </c>
      <c r="AR28" s="11">
        <f t="shared" si="15"/>
        <v>2737200.11</v>
      </c>
      <c r="AS28" s="3">
        <f t="shared" si="16"/>
        <v>2463480.1</v>
      </c>
      <c r="AT28" s="200">
        <f t="shared" si="17"/>
        <v>273720.00999999995</v>
      </c>
      <c r="AU28" s="11">
        <f t="shared" si="27"/>
        <v>100000</v>
      </c>
      <c r="AV28" s="3">
        <f t="shared" si="28"/>
        <v>90000</v>
      </c>
      <c r="AW28" s="14">
        <f t="shared" si="29"/>
        <v>10000</v>
      </c>
    </row>
    <row r="29" spans="1:49" s="46" customFormat="1" ht="12.75" customHeight="1" x14ac:dyDescent="0.25">
      <c r="A29" s="40">
        <v>27</v>
      </c>
      <c r="B29" s="49">
        <v>5754</v>
      </c>
      <c r="C29" s="40" t="s">
        <v>96</v>
      </c>
      <c r="D29" s="41">
        <v>767533</v>
      </c>
      <c r="E29" s="40" t="s">
        <v>97</v>
      </c>
      <c r="F29" s="154">
        <v>8943096.3300000001</v>
      </c>
      <c r="G29" s="157">
        <f t="shared" si="0"/>
        <v>1.9311499272537749E-2</v>
      </c>
      <c r="H29" s="43">
        <f t="shared" si="19"/>
        <v>4842904.22</v>
      </c>
      <c r="I29" s="44">
        <f t="shared" si="20"/>
        <v>4358613.8</v>
      </c>
      <c r="J29" s="205">
        <f t="shared" si="21"/>
        <v>484290.41999999981</v>
      </c>
      <c r="K29" s="196">
        <v>3794323.38</v>
      </c>
      <c r="L29" s="105">
        <f t="shared" si="2"/>
        <v>3414891.04</v>
      </c>
      <c r="M29" s="114">
        <f t="shared" si="3"/>
        <v>379432.33999999985</v>
      </c>
      <c r="N29" s="130">
        <v>0</v>
      </c>
      <c r="O29" s="105">
        <f t="shared" si="4"/>
        <v>0</v>
      </c>
      <c r="P29" s="132">
        <f t="shared" si="5"/>
        <v>0</v>
      </c>
      <c r="Q29" s="197">
        <f>ROUND('IZRAČUN_M19 '!$D$17*'PRIJELAZNA SREDSTVA_LAG'!G29*'PRIJELAZNA SREDSTVA_LAG'!$Q$59,2)</f>
        <v>948580.84</v>
      </c>
      <c r="R29" s="194">
        <f t="shared" si="6"/>
        <v>853722.76</v>
      </c>
      <c r="S29" s="195">
        <f t="shared" si="7"/>
        <v>94858.079999999958</v>
      </c>
      <c r="T29" s="196">
        <v>100000</v>
      </c>
      <c r="U29" s="105">
        <f t="shared" si="22"/>
        <v>90000</v>
      </c>
      <c r="V29" s="132">
        <f t="shared" si="23"/>
        <v>10000</v>
      </c>
      <c r="W29" s="43">
        <f t="shared" si="30"/>
        <v>8943096.3300000001</v>
      </c>
      <c r="X29" s="44">
        <f t="shared" si="31"/>
        <v>8048786.6900000004</v>
      </c>
      <c r="Y29" s="45">
        <f t="shared" si="32"/>
        <v>894309.6399999999</v>
      </c>
      <c r="Z29" s="141">
        <v>6813787.6799999997</v>
      </c>
      <c r="AA29" s="142">
        <v>6132408.9100000001</v>
      </c>
      <c r="AB29" s="142">
        <v>681378.77</v>
      </c>
      <c r="AC29" s="143">
        <v>340689.38</v>
      </c>
      <c r="AD29" s="142">
        <v>306620.44</v>
      </c>
      <c r="AE29" s="144">
        <v>34068.94</v>
      </c>
      <c r="AF29" s="143">
        <v>1788619.27</v>
      </c>
      <c r="AG29" s="142">
        <v>1609757.34</v>
      </c>
      <c r="AH29" s="144">
        <v>178861.93</v>
      </c>
      <c r="AI29" s="11">
        <f t="shared" si="25"/>
        <v>13786000.549999999</v>
      </c>
      <c r="AJ29" s="3">
        <f t="shared" si="33"/>
        <v>12407400.489999998</v>
      </c>
      <c r="AK29" s="14">
        <f t="shared" si="34"/>
        <v>1378600.0599999998</v>
      </c>
      <c r="AL29" s="11">
        <f t="shared" si="26"/>
        <v>10608111.059999999</v>
      </c>
      <c r="AM29" s="3">
        <f t="shared" si="10"/>
        <v>9547299.9499999993</v>
      </c>
      <c r="AN29" s="14">
        <f t="shared" si="11"/>
        <v>1060811.1099999999</v>
      </c>
      <c r="AO29" s="11">
        <f t="shared" si="12"/>
        <v>340689.38</v>
      </c>
      <c r="AP29" s="3">
        <f t="shared" si="13"/>
        <v>306620.44</v>
      </c>
      <c r="AQ29" s="14">
        <f t="shared" si="14"/>
        <v>34068.94</v>
      </c>
      <c r="AR29" s="11">
        <f t="shared" si="15"/>
        <v>2737200.11</v>
      </c>
      <c r="AS29" s="3">
        <f t="shared" si="16"/>
        <v>2463480.1</v>
      </c>
      <c r="AT29" s="200">
        <f t="shared" si="17"/>
        <v>273720.00999999995</v>
      </c>
      <c r="AU29" s="11">
        <f t="shared" si="27"/>
        <v>100000</v>
      </c>
      <c r="AV29" s="3">
        <f t="shared" si="28"/>
        <v>90000</v>
      </c>
      <c r="AW29" s="14">
        <f t="shared" si="29"/>
        <v>10000</v>
      </c>
    </row>
    <row r="30" spans="1:49" s="46" customFormat="1" ht="12.75" customHeight="1" x14ac:dyDescent="0.25">
      <c r="A30" s="40">
        <v>28</v>
      </c>
      <c r="B30" s="49">
        <v>5753</v>
      </c>
      <c r="C30" s="40" t="s">
        <v>99</v>
      </c>
      <c r="D30" s="41">
        <v>767525</v>
      </c>
      <c r="E30" s="40" t="s">
        <v>231</v>
      </c>
      <c r="F30" s="154">
        <v>7014193.2000000002</v>
      </c>
      <c r="G30" s="157">
        <f t="shared" si="0"/>
        <v>1.5146273939245293E-2</v>
      </c>
      <c r="H30" s="43">
        <f t="shared" si="19"/>
        <v>3819924.87</v>
      </c>
      <c r="I30" s="44">
        <f t="shared" si="20"/>
        <v>3437932.38</v>
      </c>
      <c r="J30" s="205">
        <f t="shared" si="21"/>
        <v>381992.49000000011</v>
      </c>
      <c r="K30" s="196">
        <f>ROUND('IZRAČUN_M19 '!$D$17*'PRIJELAZNA SREDSTVA_LAG'!G30*$K$59,2)</f>
        <v>2834228.48</v>
      </c>
      <c r="L30" s="105">
        <f t="shared" si="2"/>
        <v>2550805.63</v>
      </c>
      <c r="M30" s="114">
        <f t="shared" si="3"/>
        <v>283422.85000000009</v>
      </c>
      <c r="N30" s="130">
        <f>ROUND('IZRAČUN_M19 '!$D$17*'PRIJELAZNA SREDSTVA_LAG'!G30*'PRIJELAZNA SREDSTVA_LAG'!$N$59,2)</f>
        <v>141711.42000000001</v>
      </c>
      <c r="O30" s="105">
        <f t="shared" si="4"/>
        <v>127540.28</v>
      </c>
      <c r="P30" s="132">
        <f t="shared" si="5"/>
        <v>14171.140000000014</v>
      </c>
      <c r="Q30" s="197">
        <f>ROUND('IZRAČUN_M19 '!$D$17*'PRIJELAZNA SREDSTVA_LAG'!G30*'PRIJELAZNA SREDSTVA_LAG'!$Q$59,2)</f>
        <v>743984.97</v>
      </c>
      <c r="R30" s="194">
        <f t="shared" si="6"/>
        <v>669586.47</v>
      </c>
      <c r="S30" s="195">
        <f t="shared" si="7"/>
        <v>74398.5</v>
      </c>
      <c r="T30" s="196">
        <v>100000</v>
      </c>
      <c r="U30" s="105">
        <f t="shared" si="22"/>
        <v>90000</v>
      </c>
      <c r="V30" s="132">
        <f t="shared" si="23"/>
        <v>10000</v>
      </c>
      <c r="W30" s="43">
        <f t="shared" si="30"/>
        <v>7014193.2000000002</v>
      </c>
      <c r="X30" s="44">
        <f t="shared" si="31"/>
        <v>6312773.8800000008</v>
      </c>
      <c r="Y30" s="45">
        <f t="shared" si="32"/>
        <v>701419.32</v>
      </c>
      <c r="Z30" s="141">
        <v>5344147.2</v>
      </c>
      <c r="AA30" s="142">
        <v>4809732.4800000004</v>
      </c>
      <c r="AB30" s="142">
        <v>534414.72</v>
      </c>
      <c r="AC30" s="143">
        <v>267207.36</v>
      </c>
      <c r="AD30" s="142">
        <v>240486.62</v>
      </c>
      <c r="AE30" s="144">
        <v>26720.74</v>
      </c>
      <c r="AF30" s="143">
        <v>1402838.64</v>
      </c>
      <c r="AG30" s="142">
        <v>1262554.78</v>
      </c>
      <c r="AH30" s="144">
        <v>140283.85999999999</v>
      </c>
      <c r="AI30" s="11">
        <f t="shared" si="25"/>
        <v>10834118.069999998</v>
      </c>
      <c r="AJ30" s="3">
        <f t="shared" si="33"/>
        <v>9750706.2600000016</v>
      </c>
      <c r="AK30" s="14">
        <f t="shared" si="34"/>
        <v>1083411.81</v>
      </c>
      <c r="AL30" s="11">
        <f t="shared" si="26"/>
        <v>8178375.6799999997</v>
      </c>
      <c r="AM30" s="3">
        <f t="shared" si="10"/>
        <v>7360538.1100000003</v>
      </c>
      <c r="AN30" s="14">
        <f t="shared" si="11"/>
        <v>817837.57000000007</v>
      </c>
      <c r="AO30" s="11">
        <f t="shared" si="12"/>
        <v>408918.78</v>
      </c>
      <c r="AP30" s="3">
        <f t="shared" si="13"/>
        <v>368026.9</v>
      </c>
      <c r="AQ30" s="14">
        <f t="shared" si="14"/>
        <v>40891.880000000019</v>
      </c>
      <c r="AR30" s="11">
        <f t="shared" si="15"/>
        <v>2146823.61</v>
      </c>
      <c r="AS30" s="3">
        <f t="shared" si="16"/>
        <v>1932141.25</v>
      </c>
      <c r="AT30" s="200">
        <f t="shared" si="17"/>
        <v>214682.36</v>
      </c>
      <c r="AU30" s="11">
        <f t="shared" si="27"/>
        <v>100000</v>
      </c>
      <c r="AV30" s="3">
        <f t="shared" si="28"/>
        <v>90000</v>
      </c>
      <c r="AW30" s="14">
        <f t="shared" si="29"/>
        <v>10000</v>
      </c>
    </row>
    <row r="31" spans="1:49" s="46" customFormat="1" ht="12.75" customHeight="1" x14ac:dyDescent="0.25">
      <c r="A31" s="115">
        <v>29</v>
      </c>
      <c r="B31" s="116">
        <v>5752</v>
      </c>
      <c r="C31" s="115" t="s">
        <v>102</v>
      </c>
      <c r="D31" s="117">
        <v>765508</v>
      </c>
      <c r="E31" s="115" t="s">
        <v>103</v>
      </c>
      <c r="F31" s="154">
        <v>7540257.6900000004</v>
      </c>
      <c r="G31" s="157">
        <f t="shared" si="0"/>
        <v>1.628224448468869E-2</v>
      </c>
      <c r="H31" s="43">
        <f t="shared" si="19"/>
        <v>4098919.25</v>
      </c>
      <c r="I31" s="44">
        <f t="shared" si="20"/>
        <v>3689027.33</v>
      </c>
      <c r="J31" s="205">
        <f t="shared" si="21"/>
        <v>409891.92000000004</v>
      </c>
      <c r="K31" s="196">
        <v>3199135.4</v>
      </c>
      <c r="L31" s="105">
        <f t="shared" si="2"/>
        <v>2879221.86</v>
      </c>
      <c r="M31" s="114">
        <f t="shared" si="3"/>
        <v>319913.54000000004</v>
      </c>
      <c r="N31" s="130">
        <v>0</v>
      </c>
      <c r="O31" s="105">
        <f t="shared" si="4"/>
        <v>0</v>
      </c>
      <c r="P31" s="132">
        <f t="shared" si="5"/>
        <v>0</v>
      </c>
      <c r="Q31" s="197">
        <f>ROUND('IZRAČUN_M19 '!$D$17*'PRIJELAZNA SREDSTVA_LAG'!G31*'PRIJELAZNA SREDSTVA_LAG'!$Q$59,2)</f>
        <v>799783.85</v>
      </c>
      <c r="R31" s="194">
        <f t="shared" si="6"/>
        <v>719805.47</v>
      </c>
      <c r="S31" s="195">
        <f t="shared" si="7"/>
        <v>79978.38</v>
      </c>
      <c r="T31" s="196">
        <v>100000</v>
      </c>
      <c r="U31" s="105">
        <f t="shared" si="22"/>
        <v>90000</v>
      </c>
      <c r="V31" s="132">
        <f t="shared" si="23"/>
        <v>10000</v>
      </c>
      <c r="W31" s="43">
        <f t="shared" si="30"/>
        <v>9166981.6900000013</v>
      </c>
      <c r="X31" s="44">
        <f t="shared" si="31"/>
        <v>8250283.5299999993</v>
      </c>
      <c r="Y31" s="45">
        <f t="shared" si="32"/>
        <v>916698.16000000073</v>
      </c>
      <c r="Z31" s="145">
        <v>7371682.2400000002</v>
      </c>
      <c r="AA31" s="146">
        <v>6634514.0199999996</v>
      </c>
      <c r="AB31" s="145">
        <v>737168.22000000067</v>
      </c>
      <c r="AC31" s="147">
        <v>287247.90999999997</v>
      </c>
      <c r="AD31" s="146">
        <v>258523.12</v>
      </c>
      <c r="AE31" s="148">
        <v>28724.79</v>
      </c>
      <c r="AF31" s="147">
        <v>1508051.54</v>
      </c>
      <c r="AG31" s="146">
        <v>1357246.39</v>
      </c>
      <c r="AH31" s="148">
        <v>150805.15</v>
      </c>
      <c r="AI31" s="11">
        <f t="shared" si="25"/>
        <v>13265900.940000001</v>
      </c>
      <c r="AJ31" s="3">
        <f t="shared" si="33"/>
        <v>11939310.859999998</v>
      </c>
      <c r="AK31" s="14">
        <f t="shared" si="34"/>
        <v>1326590.0800000008</v>
      </c>
      <c r="AL31" s="11">
        <f t="shared" si="26"/>
        <v>10570817.640000001</v>
      </c>
      <c r="AM31" s="3">
        <f t="shared" si="10"/>
        <v>9513735.879999999</v>
      </c>
      <c r="AN31" s="14">
        <f t="shared" si="11"/>
        <v>1057081.7600000007</v>
      </c>
      <c r="AO31" s="11">
        <f t="shared" si="12"/>
        <v>287247.90999999997</v>
      </c>
      <c r="AP31" s="3">
        <f t="shared" si="13"/>
        <v>258523.12</v>
      </c>
      <c r="AQ31" s="14">
        <f t="shared" si="14"/>
        <v>28724.79</v>
      </c>
      <c r="AR31" s="11">
        <f t="shared" si="15"/>
        <v>2307835.39</v>
      </c>
      <c r="AS31" s="3">
        <f t="shared" si="16"/>
        <v>2077051.8599999999</v>
      </c>
      <c r="AT31" s="200">
        <f t="shared" si="17"/>
        <v>230783.53</v>
      </c>
      <c r="AU31" s="11">
        <f t="shared" si="27"/>
        <v>100000</v>
      </c>
      <c r="AV31" s="3">
        <f t="shared" si="28"/>
        <v>90000</v>
      </c>
      <c r="AW31" s="14">
        <f t="shared" si="29"/>
        <v>10000</v>
      </c>
    </row>
    <row r="32" spans="1:49" s="46" customFormat="1" ht="12.75" customHeight="1" x14ac:dyDescent="0.25">
      <c r="A32" s="40">
        <v>30</v>
      </c>
      <c r="B32" s="49">
        <v>5751</v>
      </c>
      <c r="C32" s="40" t="s">
        <v>105</v>
      </c>
      <c r="D32" s="41">
        <v>765157</v>
      </c>
      <c r="E32" s="40" t="s">
        <v>106</v>
      </c>
      <c r="F32" s="154">
        <v>8943096.3300000001</v>
      </c>
      <c r="G32" s="157">
        <f t="shared" si="0"/>
        <v>1.9311499272537749E-2</v>
      </c>
      <c r="H32" s="43">
        <f t="shared" si="19"/>
        <v>4842904.22</v>
      </c>
      <c r="I32" s="44">
        <f t="shared" si="20"/>
        <v>4358613.8</v>
      </c>
      <c r="J32" s="205">
        <f t="shared" si="21"/>
        <v>484290.41999999981</v>
      </c>
      <c r="K32" s="196">
        <v>3794323.38</v>
      </c>
      <c r="L32" s="105">
        <f t="shared" si="2"/>
        <v>3414891.04</v>
      </c>
      <c r="M32" s="114">
        <f t="shared" si="3"/>
        <v>379432.33999999985</v>
      </c>
      <c r="N32" s="130">
        <v>0</v>
      </c>
      <c r="O32" s="105">
        <f t="shared" si="4"/>
        <v>0</v>
      </c>
      <c r="P32" s="132">
        <f t="shared" si="5"/>
        <v>0</v>
      </c>
      <c r="Q32" s="197">
        <f>ROUND('IZRAČUN_M19 '!$D$17*'PRIJELAZNA SREDSTVA_LAG'!G32*'PRIJELAZNA SREDSTVA_LAG'!$Q$59,2)</f>
        <v>948580.84</v>
      </c>
      <c r="R32" s="194">
        <f t="shared" si="6"/>
        <v>853722.76</v>
      </c>
      <c r="S32" s="195">
        <f t="shared" si="7"/>
        <v>94858.079999999958</v>
      </c>
      <c r="T32" s="196">
        <v>100000</v>
      </c>
      <c r="U32" s="105">
        <f t="shared" si="22"/>
        <v>90000</v>
      </c>
      <c r="V32" s="132">
        <f t="shared" si="23"/>
        <v>10000</v>
      </c>
      <c r="W32" s="43">
        <f t="shared" si="30"/>
        <v>8943096.3300000001</v>
      </c>
      <c r="X32" s="44">
        <f t="shared" si="31"/>
        <v>8048786.6900000004</v>
      </c>
      <c r="Y32" s="45">
        <f t="shared" si="32"/>
        <v>894309.6399999999</v>
      </c>
      <c r="Z32" s="141">
        <v>6813787.6799999997</v>
      </c>
      <c r="AA32" s="142">
        <v>6132408.9100000001</v>
      </c>
      <c r="AB32" s="142">
        <v>681378.77</v>
      </c>
      <c r="AC32" s="143">
        <v>340689.38</v>
      </c>
      <c r="AD32" s="142">
        <v>306620.44</v>
      </c>
      <c r="AE32" s="144">
        <v>34068.94</v>
      </c>
      <c r="AF32" s="143">
        <v>1788619.27</v>
      </c>
      <c r="AG32" s="142">
        <v>1609757.34</v>
      </c>
      <c r="AH32" s="144">
        <v>178861.93</v>
      </c>
      <c r="AI32" s="11">
        <f t="shared" si="25"/>
        <v>13786000.549999999</v>
      </c>
      <c r="AJ32" s="3">
        <f t="shared" si="33"/>
        <v>12407400.489999998</v>
      </c>
      <c r="AK32" s="14">
        <f t="shared" si="34"/>
        <v>1378600.0599999998</v>
      </c>
      <c r="AL32" s="11">
        <f t="shared" si="26"/>
        <v>10608111.059999999</v>
      </c>
      <c r="AM32" s="3">
        <f t="shared" si="10"/>
        <v>9547299.9499999993</v>
      </c>
      <c r="AN32" s="14">
        <f t="shared" si="11"/>
        <v>1060811.1099999999</v>
      </c>
      <c r="AO32" s="11">
        <f t="shared" si="12"/>
        <v>340689.38</v>
      </c>
      <c r="AP32" s="3">
        <f t="shared" si="13"/>
        <v>306620.44</v>
      </c>
      <c r="AQ32" s="14">
        <f t="shared" si="14"/>
        <v>34068.94</v>
      </c>
      <c r="AR32" s="11">
        <f t="shared" si="15"/>
        <v>2737200.11</v>
      </c>
      <c r="AS32" s="3">
        <f t="shared" si="16"/>
        <v>2463480.1</v>
      </c>
      <c r="AT32" s="200">
        <f t="shared" si="17"/>
        <v>273720.00999999995</v>
      </c>
      <c r="AU32" s="11">
        <f t="shared" si="27"/>
        <v>100000</v>
      </c>
      <c r="AV32" s="3">
        <f t="shared" si="28"/>
        <v>90000</v>
      </c>
      <c r="AW32" s="14">
        <f t="shared" si="29"/>
        <v>10000</v>
      </c>
    </row>
    <row r="33" spans="1:49" s="46" customFormat="1" ht="12.75" customHeight="1" x14ac:dyDescent="0.25">
      <c r="A33" s="40">
        <v>31</v>
      </c>
      <c r="B33" s="49">
        <v>5750</v>
      </c>
      <c r="C33" s="40" t="s">
        <v>108</v>
      </c>
      <c r="D33" s="41">
        <v>767564</v>
      </c>
      <c r="E33" s="40" t="s">
        <v>109</v>
      </c>
      <c r="F33" s="154">
        <v>7014193.2000000002</v>
      </c>
      <c r="G33" s="157">
        <f t="shared" si="0"/>
        <v>1.5146273939245293E-2</v>
      </c>
      <c r="H33" s="43">
        <f t="shared" si="19"/>
        <v>3819924.87</v>
      </c>
      <c r="I33" s="44">
        <f t="shared" si="20"/>
        <v>3437932.38</v>
      </c>
      <c r="J33" s="205">
        <f t="shared" si="21"/>
        <v>381992.49000000011</v>
      </c>
      <c r="K33" s="196">
        <v>2859228.48</v>
      </c>
      <c r="L33" s="105">
        <f t="shared" si="2"/>
        <v>2573305.63</v>
      </c>
      <c r="M33" s="114">
        <f t="shared" si="3"/>
        <v>285922.85000000009</v>
      </c>
      <c r="N33" s="130">
        <v>116711.42</v>
      </c>
      <c r="O33" s="105">
        <f t="shared" si="4"/>
        <v>105040.28</v>
      </c>
      <c r="P33" s="132">
        <f t="shared" si="5"/>
        <v>11671.14</v>
      </c>
      <c r="Q33" s="197">
        <f>ROUND('IZRAČUN_M19 '!$D$17*'PRIJELAZNA SREDSTVA_LAG'!G33*'PRIJELAZNA SREDSTVA_LAG'!$Q$59,2)</f>
        <v>743984.97</v>
      </c>
      <c r="R33" s="194">
        <f t="shared" si="6"/>
        <v>669586.47</v>
      </c>
      <c r="S33" s="195">
        <f t="shared" si="7"/>
        <v>74398.5</v>
      </c>
      <c r="T33" s="196">
        <v>100000</v>
      </c>
      <c r="U33" s="105">
        <f t="shared" si="22"/>
        <v>90000</v>
      </c>
      <c r="V33" s="132">
        <f t="shared" si="23"/>
        <v>10000</v>
      </c>
      <c r="W33" s="43">
        <f t="shared" si="30"/>
        <v>7014193.2000000002</v>
      </c>
      <c r="X33" s="44">
        <f t="shared" si="31"/>
        <v>6312773.8800000008</v>
      </c>
      <c r="Y33" s="45">
        <f t="shared" si="32"/>
        <v>701419.32</v>
      </c>
      <c r="Z33" s="141">
        <v>5344147.2</v>
      </c>
      <c r="AA33" s="142">
        <v>4809732.4800000004</v>
      </c>
      <c r="AB33" s="142">
        <v>534414.72</v>
      </c>
      <c r="AC33" s="143">
        <v>267207.36</v>
      </c>
      <c r="AD33" s="142">
        <v>240486.62</v>
      </c>
      <c r="AE33" s="144">
        <v>26720.74</v>
      </c>
      <c r="AF33" s="143">
        <v>1402838.64</v>
      </c>
      <c r="AG33" s="142">
        <v>1262554.78</v>
      </c>
      <c r="AH33" s="144">
        <v>140283.85999999999</v>
      </c>
      <c r="AI33" s="11">
        <f t="shared" si="25"/>
        <v>10834118.069999998</v>
      </c>
      <c r="AJ33" s="3">
        <f t="shared" si="33"/>
        <v>9750706.2600000016</v>
      </c>
      <c r="AK33" s="14">
        <f t="shared" si="34"/>
        <v>1083411.81</v>
      </c>
      <c r="AL33" s="11">
        <f t="shared" si="26"/>
        <v>8203375.6799999997</v>
      </c>
      <c r="AM33" s="3">
        <f t="shared" si="10"/>
        <v>7383038.1100000003</v>
      </c>
      <c r="AN33" s="14">
        <f t="shared" si="11"/>
        <v>820337.57000000007</v>
      </c>
      <c r="AO33" s="11">
        <f t="shared" si="12"/>
        <v>383918.77999999997</v>
      </c>
      <c r="AP33" s="3">
        <f t="shared" si="13"/>
        <v>345526.9</v>
      </c>
      <c r="AQ33" s="14">
        <f t="shared" si="14"/>
        <v>38391.880000000005</v>
      </c>
      <c r="AR33" s="11">
        <f t="shared" si="15"/>
        <v>2146823.61</v>
      </c>
      <c r="AS33" s="3">
        <f t="shared" si="16"/>
        <v>1932141.25</v>
      </c>
      <c r="AT33" s="200">
        <f t="shared" si="17"/>
        <v>214682.36</v>
      </c>
      <c r="AU33" s="11">
        <f t="shared" si="27"/>
        <v>100000</v>
      </c>
      <c r="AV33" s="3">
        <f t="shared" si="28"/>
        <v>90000</v>
      </c>
      <c r="AW33" s="14">
        <f t="shared" si="29"/>
        <v>10000</v>
      </c>
    </row>
    <row r="34" spans="1:49" s="46" customFormat="1" ht="12.75" customHeight="1" x14ac:dyDescent="0.25">
      <c r="A34" s="115">
        <v>32</v>
      </c>
      <c r="B34" s="116">
        <v>5749</v>
      </c>
      <c r="C34" s="115" t="s">
        <v>111</v>
      </c>
      <c r="D34" s="117">
        <v>766383</v>
      </c>
      <c r="E34" s="115" t="s">
        <v>112</v>
      </c>
      <c r="F34" s="154">
        <v>12625547.76</v>
      </c>
      <c r="G34" s="157">
        <f t="shared" si="0"/>
        <v>2.7263293090641523E-2</v>
      </c>
      <c r="H34" s="43">
        <f t="shared" si="19"/>
        <v>6795864.7799999993</v>
      </c>
      <c r="I34" s="44">
        <f t="shared" si="20"/>
        <v>6116278.2999999998</v>
      </c>
      <c r="J34" s="205">
        <f t="shared" si="21"/>
        <v>679586.47999999952</v>
      </c>
      <c r="K34" s="196">
        <v>5356691.8299999991</v>
      </c>
      <c r="L34" s="105">
        <v>4821022.6399999997</v>
      </c>
      <c r="M34" s="114">
        <f t="shared" si="3"/>
        <v>535669.18999999948</v>
      </c>
      <c r="N34" s="130">
        <v>0</v>
      </c>
      <c r="O34" s="105">
        <f t="shared" si="4"/>
        <v>0</v>
      </c>
      <c r="P34" s="132">
        <f t="shared" si="5"/>
        <v>0</v>
      </c>
      <c r="Q34" s="197">
        <f>ROUND('IZRAČUN_M19 '!$D$17*'PRIJELAZNA SREDSTVA_LAG'!G34*'PRIJELAZNA SREDSTVA_LAG'!$Q$59,2)</f>
        <v>1339172.95</v>
      </c>
      <c r="R34" s="194">
        <f t="shared" si="6"/>
        <v>1205255.6599999999</v>
      </c>
      <c r="S34" s="195">
        <f t="shared" si="7"/>
        <v>133917.29000000004</v>
      </c>
      <c r="T34" s="196">
        <v>100000</v>
      </c>
      <c r="U34" s="105">
        <f t="shared" si="22"/>
        <v>90000</v>
      </c>
      <c r="V34" s="132">
        <f t="shared" si="23"/>
        <v>10000</v>
      </c>
      <c r="W34" s="43">
        <f t="shared" si="30"/>
        <v>14030445.760000002</v>
      </c>
      <c r="X34" s="44">
        <f t="shared" si="31"/>
        <v>12627401.189999999</v>
      </c>
      <c r="Y34" s="45">
        <f t="shared" si="32"/>
        <v>1403044.5700000008</v>
      </c>
      <c r="Z34" s="145">
        <v>11024362.960000001</v>
      </c>
      <c r="AA34" s="146">
        <v>9921926.6600000001</v>
      </c>
      <c r="AB34" s="145">
        <v>1102436.3000000007</v>
      </c>
      <c r="AC34" s="147">
        <v>480973.25</v>
      </c>
      <c r="AD34" s="146">
        <v>432875.93</v>
      </c>
      <c r="AE34" s="148">
        <v>48097.32</v>
      </c>
      <c r="AF34" s="147">
        <v>2525109.5499999998</v>
      </c>
      <c r="AG34" s="146">
        <v>2272598.6</v>
      </c>
      <c r="AH34" s="148">
        <v>252510.95</v>
      </c>
      <c r="AI34" s="11">
        <f t="shared" si="25"/>
        <v>20826310.539999999</v>
      </c>
      <c r="AJ34" s="3">
        <f t="shared" si="33"/>
        <v>18743679.490000002</v>
      </c>
      <c r="AK34" s="14">
        <f t="shared" si="34"/>
        <v>2082631.0500000003</v>
      </c>
      <c r="AL34" s="11">
        <f t="shared" si="26"/>
        <v>16381054.789999999</v>
      </c>
      <c r="AM34" s="3">
        <f t="shared" si="10"/>
        <v>14742949.300000001</v>
      </c>
      <c r="AN34" s="14">
        <f t="shared" si="11"/>
        <v>1638105.4900000002</v>
      </c>
      <c r="AO34" s="11">
        <f t="shared" si="12"/>
        <v>480973.25</v>
      </c>
      <c r="AP34" s="3">
        <f t="shared" si="13"/>
        <v>432875.93</v>
      </c>
      <c r="AQ34" s="14">
        <f t="shared" si="14"/>
        <v>48097.32</v>
      </c>
      <c r="AR34" s="11">
        <f t="shared" si="15"/>
        <v>3864282.5</v>
      </c>
      <c r="AS34" s="3">
        <f t="shared" si="16"/>
        <v>3477854.26</v>
      </c>
      <c r="AT34" s="200">
        <f t="shared" si="17"/>
        <v>386428.24000000005</v>
      </c>
      <c r="AU34" s="11">
        <f t="shared" si="27"/>
        <v>100000</v>
      </c>
      <c r="AV34" s="3">
        <f t="shared" si="28"/>
        <v>90000</v>
      </c>
      <c r="AW34" s="14">
        <f t="shared" si="29"/>
        <v>10000</v>
      </c>
    </row>
    <row r="35" spans="1:49" s="46" customFormat="1" ht="12.75" customHeight="1" x14ac:dyDescent="0.25">
      <c r="A35" s="115">
        <v>33</v>
      </c>
      <c r="B35" s="116">
        <v>5748</v>
      </c>
      <c r="C35" s="115" t="s">
        <v>114</v>
      </c>
      <c r="D35" s="117">
        <v>767381</v>
      </c>
      <c r="E35" s="115" t="s">
        <v>115</v>
      </c>
      <c r="F35" s="154">
        <v>11573418.779999999</v>
      </c>
      <c r="G35" s="157">
        <f t="shared" ref="G35:G56" si="35">F35/$F$57</f>
        <v>2.4991351999754729E-2</v>
      </c>
      <c r="H35" s="43">
        <f t="shared" si="19"/>
        <v>6237876.0499999998</v>
      </c>
      <c r="I35" s="44">
        <f t="shared" si="20"/>
        <v>5614088.4499999993</v>
      </c>
      <c r="J35" s="205">
        <f t="shared" si="21"/>
        <v>623787.60000000021</v>
      </c>
      <c r="K35" s="196">
        <f>ROUND('IZRAČUN_M19 '!$D$17*'PRIJELAZNA SREDSTVA_LAG'!G35*$K$59,2)</f>
        <v>4676476.99</v>
      </c>
      <c r="L35" s="105">
        <f t="shared" ref="L35:L56" si="36">ROUND(K35*0.9,2)</f>
        <v>4208829.29</v>
      </c>
      <c r="M35" s="114">
        <f t="shared" ref="M35:M56" si="37">K35-L35</f>
        <v>467647.70000000019</v>
      </c>
      <c r="N35" s="130">
        <f>ROUND('IZRAČUN_M19 '!$D$17*'PRIJELAZNA SREDSTVA_LAG'!G35*'PRIJELAZNA SREDSTVA_LAG'!$N$59,2)</f>
        <v>233823.85</v>
      </c>
      <c r="O35" s="105">
        <f t="shared" ref="O35:O56" si="38">ROUND(N35*0.9,2)</f>
        <v>210441.47</v>
      </c>
      <c r="P35" s="132">
        <f t="shared" ref="P35:P56" si="39">N35-O35</f>
        <v>23382.380000000005</v>
      </c>
      <c r="Q35" s="197">
        <f>ROUND('IZRAČUN_M19 '!$D$17*'PRIJELAZNA SREDSTVA_LAG'!G35*'PRIJELAZNA SREDSTVA_LAG'!$Q$59,2)</f>
        <v>1227575.21</v>
      </c>
      <c r="R35" s="194">
        <f t="shared" ref="R35:R56" si="40">ROUND(Q35*0.9,2)</f>
        <v>1104817.69</v>
      </c>
      <c r="S35" s="195">
        <f t="shared" ref="S35:S56" si="41">Q35-R35</f>
        <v>122757.52000000002</v>
      </c>
      <c r="T35" s="196">
        <v>100000</v>
      </c>
      <c r="U35" s="105">
        <f t="shared" si="22"/>
        <v>90000</v>
      </c>
      <c r="V35" s="132">
        <f t="shared" si="23"/>
        <v>10000</v>
      </c>
      <c r="W35" s="43">
        <f t="shared" si="30"/>
        <v>12756490.780000001</v>
      </c>
      <c r="X35" s="44">
        <f t="shared" si="31"/>
        <v>11480841.699999999</v>
      </c>
      <c r="Y35" s="45">
        <f t="shared" si="32"/>
        <v>1275649.08</v>
      </c>
      <c r="Z35" s="145">
        <v>10000914.880000001</v>
      </c>
      <c r="AA35" s="146">
        <v>9000823.3900000006</v>
      </c>
      <c r="AB35" s="145">
        <v>1000091.4900000002</v>
      </c>
      <c r="AC35" s="147">
        <v>440892.14</v>
      </c>
      <c r="AD35" s="146">
        <v>396802.93</v>
      </c>
      <c r="AE35" s="148">
        <v>44089.21</v>
      </c>
      <c r="AF35" s="147">
        <v>2314683.7599999998</v>
      </c>
      <c r="AG35" s="146">
        <v>2083215.38</v>
      </c>
      <c r="AH35" s="148">
        <v>231468.38</v>
      </c>
      <c r="AI35" s="11">
        <f t="shared" si="25"/>
        <v>18994366.830000002</v>
      </c>
      <c r="AJ35" s="3">
        <f t="shared" si="33"/>
        <v>17094930.149999999</v>
      </c>
      <c r="AK35" s="14">
        <f t="shared" si="34"/>
        <v>1899436.6800000006</v>
      </c>
      <c r="AL35" s="11">
        <f t="shared" ref="AL35:AL57" si="42">K35+Z35</f>
        <v>14677391.870000001</v>
      </c>
      <c r="AM35" s="3">
        <f t="shared" ref="AM35:AM57" si="43">L35+AA35</f>
        <v>13209652.68</v>
      </c>
      <c r="AN35" s="14">
        <f t="shared" ref="AN35:AN57" si="44">M35+AB35</f>
        <v>1467739.1900000004</v>
      </c>
      <c r="AO35" s="11">
        <f t="shared" ref="AO35:AO57" si="45">N35+AC35</f>
        <v>674715.99</v>
      </c>
      <c r="AP35" s="3">
        <f t="shared" ref="AP35:AP57" si="46">O35+AD35</f>
        <v>607244.4</v>
      </c>
      <c r="AQ35" s="14">
        <f t="shared" ref="AQ35:AQ57" si="47">P35+AE35</f>
        <v>67471.59</v>
      </c>
      <c r="AR35" s="11">
        <f t="shared" ref="AR35:AR57" si="48">Q35+AF35</f>
        <v>3542258.9699999997</v>
      </c>
      <c r="AS35" s="3">
        <f t="shared" ref="AS35:AS57" si="49">R35+AG35</f>
        <v>3188033.07</v>
      </c>
      <c r="AT35" s="200">
        <f t="shared" si="17"/>
        <v>354225.9</v>
      </c>
      <c r="AU35" s="11">
        <f t="shared" si="27"/>
        <v>100000</v>
      </c>
      <c r="AV35" s="3">
        <f t="shared" si="28"/>
        <v>90000</v>
      </c>
      <c r="AW35" s="14">
        <f t="shared" si="29"/>
        <v>10000</v>
      </c>
    </row>
    <row r="36" spans="1:49" s="46" customFormat="1" ht="12.75" customHeight="1" x14ac:dyDescent="0.25">
      <c r="A36" s="115">
        <v>34</v>
      </c>
      <c r="B36" s="116">
        <v>5747</v>
      </c>
      <c r="C36" s="115" t="s">
        <v>117</v>
      </c>
      <c r="D36" s="117">
        <v>765035</v>
      </c>
      <c r="E36" s="115" t="s">
        <v>118</v>
      </c>
      <c r="F36" s="154">
        <v>12625547.76</v>
      </c>
      <c r="G36" s="157">
        <f t="shared" si="35"/>
        <v>2.7263293090641523E-2</v>
      </c>
      <c r="H36" s="43">
        <f t="shared" si="19"/>
        <v>6795864.7799999993</v>
      </c>
      <c r="I36" s="44">
        <f t="shared" si="20"/>
        <v>6116278.2999999998</v>
      </c>
      <c r="J36" s="205">
        <f t="shared" si="21"/>
        <v>679586.48</v>
      </c>
      <c r="K36" s="196">
        <f>ROUND('IZRAČUN_M19 '!$D$17*'PRIJELAZNA SREDSTVA_LAG'!G36*$K$59,2)</f>
        <v>5101611.2699999996</v>
      </c>
      <c r="L36" s="105">
        <f t="shared" si="36"/>
        <v>4591450.1399999997</v>
      </c>
      <c r="M36" s="114">
        <f t="shared" si="37"/>
        <v>510161.12999999989</v>
      </c>
      <c r="N36" s="130">
        <f>ROUND('IZRAČUN_M19 '!$D$17*'PRIJELAZNA SREDSTVA_LAG'!G36*'PRIJELAZNA SREDSTVA_LAG'!$N$59,2)</f>
        <v>255080.56</v>
      </c>
      <c r="O36" s="105">
        <f t="shared" si="38"/>
        <v>229572.5</v>
      </c>
      <c r="P36" s="132">
        <f t="shared" si="39"/>
        <v>25508.059999999998</v>
      </c>
      <c r="Q36" s="197">
        <f>ROUND('IZRAČUN_M19 '!$D$17*'PRIJELAZNA SREDSTVA_LAG'!G36*'PRIJELAZNA SREDSTVA_LAG'!$Q$59,2)</f>
        <v>1339172.95</v>
      </c>
      <c r="R36" s="194">
        <f t="shared" si="40"/>
        <v>1205255.6599999999</v>
      </c>
      <c r="S36" s="195">
        <f t="shared" si="41"/>
        <v>133917.29000000004</v>
      </c>
      <c r="T36" s="196">
        <v>100000</v>
      </c>
      <c r="U36" s="105">
        <f t="shared" si="22"/>
        <v>90000</v>
      </c>
      <c r="V36" s="132">
        <f t="shared" si="23"/>
        <v>10000</v>
      </c>
      <c r="W36" s="43">
        <f t="shared" si="30"/>
        <v>14621981.760000002</v>
      </c>
      <c r="X36" s="44">
        <f t="shared" si="31"/>
        <v>13159783.59</v>
      </c>
      <c r="Y36" s="45">
        <f t="shared" si="32"/>
        <v>1462198.1700000004</v>
      </c>
      <c r="Z36" s="145">
        <v>11615898.960000001</v>
      </c>
      <c r="AA36" s="146">
        <v>10454309.060000001</v>
      </c>
      <c r="AB36" s="145">
        <v>1161589.9000000004</v>
      </c>
      <c r="AC36" s="147">
        <v>480973.25</v>
      </c>
      <c r="AD36" s="146">
        <v>432875.93</v>
      </c>
      <c r="AE36" s="148">
        <v>48097.32</v>
      </c>
      <c r="AF36" s="147">
        <v>2525109.5499999998</v>
      </c>
      <c r="AG36" s="146">
        <v>2272598.6</v>
      </c>
      <c r="AH36" s="148">
        <v>252510.95</v>
      </c>
      <c r="AI36" s="11">
        <f>AL36+AO36+AR36+AU36</f>
        <v>21417846.539999999</v>
      </c>
      <c r="AJ36" s="3">
        <f t="shared" si="33"/>
        <v>19276061.890000001</v>
      </c>
      <c r="AK36" s="14">
        <f t="shared" si="34"/>
        <v>2141784.6500000004</v>
      </c>
      <c r="AL36" s="11">
        <f t="shared" si="42"/>
        <v>16717510.23</v>
      </c>
      <c r="AM36" s="3">
        <f t="shared" si="43"/>
        <v>15045759.199999999</v>
      </c>
      <c r="AN36" s="14">
        <f t="shared" si="44"/>
        <v>1671751.0300000003</v>
      </c>
      <c r="AO36" s="11">
        <f t="shared" si="45"/>
        <v>736053.81</v>
      </c>
      <c r="AP36" s="3">
        <f t="shared" si="46"/>
        <v>662448.42999999993</v>
      </c>
      <c r="AQ36" s="14">
        <f t="shared" si="47"/>
        <v>73605.38</v>
      </c>
      <c r="AR36" s="11">
        <f t="shared" si="48"/>
        <v>3864282.5</v>
      </c>
      <c r="AS36" s="3">
        <f t="shared" si="49"/>
        <v>3477854.26</v>
      </c>
      <c r="AT36" s="200">
        <f t="shared" si="17"/>
        <v>386428.24000000005</v>
      </c>
      <c r="AU36" s="11">
        <f t="shared" si="27"/>
        <v>100000</v>
      </c>
      <c r="AV36" s="3">
        <f t="shared" si="28"/>
        <v>90000</v>
      </c>
      <c r="AW36" s="14">
        <f t="shared" si="29"/>
        <v>10000</v>
      </c>
    </row>
    <row r="37" spans="1:49" s="46" customFormat="1" ht="12.75" customHeight="1" x14ac:dyDescent="0.25">
      <c r="A37" s="40">
        <v>35</v>
      </c>
      <c r="B37" s="49">
        <v>5746</v>
      </c>
      <c r="C37" s="40" t="s">
        <v>120</v>
      </c>
      <c r="D37" s="41">
        <v>766236</v>
      </c>
      <c r="E37" s="40" t="s">
        <v>121</v>
      </c>
      <c r="F37" s="154">
        <v>6137419.0499999998</v>
      </c>
      <c r="G37" s="157">
        <f t="shared" si="35"/>
        <v>1.3252989696839629E-2</v>
      </c>
      <c r="H37" s="43">
        <f t="shared" si="19"/>
        <v>3354934.27</v>
      </c>
      <c r="I37" s="44">
        <f t="shared" si="20"/>
        <v>3019440.85</v>
      </c>
      <c r="J37" s="205">
        <f t="shared" si="21"/>
        <v>335493.41999999969</v>
      </c>
      <c r="K37" s="196">
        <v>2603947.42</v>
      </c>
      <c r="L37" s="105">
        <f t="shared" si="36"/>
        <v>2343552.6800000002</v>
      </c>
      <c r="M37" s="114">
        <f t="shared" si="37"/>
        <v>260394.73999999976</v>
      </c>
      <c r="N37" s="130">
        <v>0</v>
      </c>
      <c r="O37" s="105">
        <f t="shared" si="38"/>
        <v>0</v>
      </c>
      <c r="P37" s="132">
        <f t="shared" si="39"/>
        <v>0</v>
      </c>
      <c r="Q37" s="197">
        <f>ROUND('IZRAČUN_M19 '!$D$17*'PRIJELAZNA SREDSTVA_LAG'!G37*'PRIJELAZNA SREDSTVA_LAG'!$Q$59,2)</f>
        <v>650986.85</v>
      </c>
      <c r="R37" s="194">
        <f t="shared" si="40"/>
        <v>585888.17000000004</v>
      </c>
      <c r="S37" s="195">
        <f t="shared" si="41"/>
        <v>65098.679999999935</v>
      </c>
      <c r="T37" s="196">
        <v>100000</v>
      </c>
      <c r="U37" s="105">
        <f t="shared" si="22"/>
        <v>90000</v>
      </c>
      <c r="V37" s="132">
        <f t="shared" si="23"/>
        <v>10000</v>
      </c>
      <c r="W37" s="43">
        <f t="shared" si="30"/>
        <v>6137419.0500000007</v>
      </c>
      <c r="X37" s="44">
        <f t="shared" si="31"/>
        <v>5523677.1499999994</v>
      </c>
      <c r="Y37" s="45">
        <f t="shared" si="32"/>
        <v>613741.9</v>
      </c>
      <c r="Z37" s="141">
        <v>4676128.8</v>
      </c>
      <c r="AA37" s="142">
        <v>4208515.92</v>
      </c>
      <c r="AB37" s="142">
        <v>467612.88</v>
      </c>
      <c r="AC37" s="143">
        <v>233806.44</v>
      </c>
      <c r="AD37" s="142">
        <v>210425.8</v>
      </c>
      <c r="AE37" s="144">
        <v>23380.639999999999</v>
      </c>
      <c r="AF37" s="143">
        <v>1227483.81</v>
      </c>
      <c r="AG37" s="142">
        <v>1104735.43</v>
      </c>
      <c r="AH37" s="144">
        <v>122748.38</v>
      </c>
      <c r="AI37" s="11">
        <f t="shared" si="25"/>
        <v>9492353.3200000003</v>
      </c>
      <c r="AJ37" s="3">
        <f t="shared" si="33"/>
        <v>8543118</v>
      </c>
      <c r="AK37" s="14">
        <f t="shared" si="34"/>
        <v>949235.31999999972</v>
      </c>
      <c r="AL37" s="11">
        <f t="shared" si="42"/>
        <v>7280076.2199999997</v>
      </c>
      <c r="AM37" s="3">
        <f t="shared" si="43"/>
        <v>6552068.5999999996</v>
      </c>
      <c r="AN37" s="14">
        <f t="shared" si="44"/>
        <v>728007.61999999976</v>
      </c>
      <c r="AO37" s="11">
        <f t="shared" si="45"/>
        <v>233806.44</v>
      </c>
      <c r="AP37" s="3">
        <f t="shared" si="46"/>
        <v>210425.8</v>
      </c>
      <c r="AQ37" s="14">
        <f t="shared" si="47"/>
        <v>23380.639999999999</v>
      </c>
      <c r="AR37" s="11">
        <f t="shared" si="48"/>
        <v>1878470.6600000001</v>
      </c>
      <c r="AS37" s="3">
        <f t="shared" si="49"/>
        <v>1690623.6</v>
      </c>
      <c r="AT37" s="200">
        <f t="shared" si="17"/>
        <v>187847.05999999994</v>
      </c>
      <c r="AU37" s="11">
        <f t="shared" si="27"/>
        <v>100000</v>
      </c>
      <c r="AV37" s="3">
        <f t="shared" si="28"/>
        <v>90000</v>
      </c>
      <c r="AW37" s="14">
        <f t="shared" si="29"/>
        <v>10000</v>
      </c>
    </row>
    <row r="38" spans="1:49" s="46" customFormat="1" ht="12.75" customHeight="1" x14ac:dyDescent="0.25">
      <c r="A38" s="40">
        <v>36</v>
      </c>
      <c r="B38" s="49">
        <v>5745</v>
      </c>
      <c r="C38" s="40" t="s">
        <v>123</v>
      </c>
      <c r="D38" s="41">
        <v>765075</v>
      </c>
      <c r="E38" s="40" t="s">
        <v>124</v>
      </c>
      <c r="F38" s="154">
        <v>6838838.3700000001</v>
      </c>
      <c r="G38" s="157">
        <f t="shared" si="35"/>
        <v>1.476761709076416E-2</v>
      </c>
      <c r="H38" s="43">
        <f t="shared" si="19"/>
        <v>3726926.7600000002</v>
      </c>
      <c r="I38" s="44">
        <f t="shared" si="20"/>
        <v>3354234.09</v>
      </c>
      <c r="J38" s="205">
        <f t="shared" si="21"/>
        <v>372692.67000000016</v>
      </c>
      <c r="K38" s="196">
        <v>2951541.41</v>
      </c>
      <c r="L38" s="105">
        <f t="shared" si="36"/>
        <v>2656387.27</v>
      </c>
      <c r="M38" s="114">
        <f t="shared" si="37"/>
        <v>295154.14000000013</v>
      </c>
      <c r="N38" s="130">
        <v>0</v>
      </c>
      <c r="O38" s="105">
        <f t="shared" si="38"/>
        <v>0</v>
      </c>
      <c r="P38" s="132">
        <f t="shared" si="39"/>
        <v>0</v>
      </c>
      <c r="Q38" s="197">
        <f>ROUND('IZRAČUN_M19 '!$D$17*'PRIJELAZNA SREDSTVA_LAG'!G38*'PRIJELAZNA SREDSTVA_LAG'!$Q$59,2)</f>
        <v>725385.35</v>
      </c>
      <c r="R38" s="194">
        <f t="shared" si="40"/>
        <v>652846.81999999995</v>
      </c>
      <c r="S38" s="195">
        <f t="shared" si="41"/>
        <v>72538.530000000028</v>
      </c>
      <c r="T38" s="196">
        <v>50000</v>
      </c>
      <c r="U38" s="105">
        <f t="shared" si="22"/>
        <v>45000</v>
      </c>
      <c r="V38" s="132">
        <f t="shared" si="23"/>
        <v>5000</v>
      </c>
      <c r="W38" s="43">
        <f t="shared" si="30"/>
        <v>6838838.3699999992</v>
      </c>
      <c r="X38" s="44">
        <f t="shared" si="31"/>
        <v>6154954.5299999993</v>
      </c>
      <c r="Y38" s="45">
        <f t="shared" si="32"/>
        <v>683883.84</v>
      </c>
      <c r="Z38" s="141">
        <v>5210543.5199999996</v>
      </c>
      <c r="AA38" s="142">
        <v>4689489.17</v>
      </c>
      <c r="AB38" s="142">
        <v>521054.35</v>
      </c>
      <c r="AC38" s="143">
        <v>260527.18</v>
      </c>
      <c r="AD38" s="142">
        <v>234474.46</v>
      </c>
      <c r="AE38" s="144">
        <v>26052.720000000001</v>
      </c>
      <c r="AF38" s="143">
        <v>1367767.67</v>
      </c>
      <c r="AG38" s="142">
        <v>1230990.8999999999</v>
      </c>
      <c r="AH38" s="144">
        <v>136776.76999999999</v>
      </c>
      <c r="AI38" s="11">
        <f t="shared" si="25"/>
        <v>10565765.129999999</v>
      </c>
      <c r="AJ38" s="3">
        <f t="shared" si="33"/>
        <v>9509188.6199999992</v>
      </c>
      <c r="AK38" s="14">
        <f t="shared" si="34"/>
        <v>1056576.51</v>
      </c>
      <c r="AL38" s="11">
        <f t="shared" si="42"/>
        <v>8162084.9299999997</v>
      </c>
      <c r="AM38" s="3">
        <f t="shared" si="43"/>
        <v>7345876.4399999995</v>
      </c>
      <c r="AN38" s="14">
        <f t="shared" si="44"/>
        <v>816208.49000000011</v>
      </c>
      <c r="AO38" s="11">
        <f t="shared" si="45"/>
        <v>260527.18</v>
      </c>
      <c r="AP38" s="3">
        <f t="shared" si="46"/>
        <v>234474.46</v>
      </c>
      <c r="AQ38" s="14">
        <f t="shared" si="47"/>
        <v>26052.720000000001</v>
      </c>
      <c r="AR38" s="11">
        <f t="shared" si="48"/>
        <v>2093153.02</v>
      </c>
      <c r="AS38" s="3">
        <f t="shared" si="49"/>
        <v>1883837.7199999997</v>
      </c>
      <c r="AT38" s="200">
        <f t="shared" si="17"/>
        <v>209315.30000000002</v>
      </c>
      <c r="AU38" s="11">
        <f t="shared" si="27"/>
        <v>50000</v>
      </c>
      <c r="AV38" s="3">
        <f t="shared" si="28"/>
        <v>45000</v>
      </c>
      <c r="AW38" s="14">
        <f t="shared" si="29"/>
        <v>5000</v>
      </c>
    </row>
    <row r="39" spans="1:49" s="46" customFormat="1" ht="13.5" customHeight="1" x14ac:dyDescent="0.25">
      <c r="A39" s="115">
        <v>37</v>
      </c>
      <c r="B39" s="116">
        <v>5744</v>
      </c>
      <c r="C39" s="115" t="s">
        <v>126</v>
      </c>
      <c r="D39" s="117">
        <v>765598</v>
      </c>
      <c r="E39" s="115" t="s">
        <v>127</v>
      </c>
      <c r="F39" s="154">
        <v>7715612.5199999996</v>
      </c>
      <c r="G39" s="157">
        <f t="shared" si="35"/>
        <v>1.666090133316982E-2</v>
      </c>
      <c r="H39" s="43">
        <f t="shared" si="19"/>
        <v>4191917.37</v>
      </c>
      <c r="I39" s="44">
        <f t="shared" si="20"/>
        <v>3772725.63</v>
      </c>
      <c r="J39" s="205">
        <f t="shared" si="21"/>
        <v>419191.74000000011</v>
      </c>
      <c r="K39" s="196">
        <v>3273533.9</v>
      </c>
      <c r="L39" s="105">
        <f t="shared" si="36"/>
        <v>2946180.51</v>
      </c>
      <c r="M39" s="114">
        <f t="shared" si="37"/>
        <v>327353.39000000013</v>
      </c>
      <c r="N39" s="130">
        <v>0</v>
      </c>
      <c r="O39" s="105">
        <f t="shared" si="38"/>
        <v>0</v>
      </c>
      <c r="P39" s="132">
        <f t="shared" si="39"/>
        <v>0</v>
      </c>
      <c r="Q39" s="197">
        <f>ROUND('IZRAČUN_M19 '!$D$17*'PRIJELAZNA SREDSTVA_LAG'!G39*'PRIJELAZNA SREDSTVA_LAG'!$Q$59,2)</f>
        <v>818383.47</v>
      </c>
      <c r="R39" s="194">
        <f t="shared" si="40"/>
        <v>736545.12</v>
      </c>
      <c r="S39" s="195">
        <f t="shared" si="41"/>
        <v>81838.349999999977</v>
      </c>
      <c r="T39" s="196">
        <v>100000</v>
      </c>
      <c r="U39" s="105">
        <f t="shared" si="22"/>
        <v>90000</v>
      </c>
      <c r="V39" s="132">
        <f t="shared" si="23"/>
        <v>10000</v>
      </c>
      <c r="W39" s="43">
        <f t="shared" si="30"/>
        <v>8898684.5199999996</v>
      </c>
      <c r="X39" s="44">
        <f t="shared" si="31"/>
        <v>8008816.0700000003</v>
      </c>
      <c r="Y39" s="45">
        <f t="shared" si="32"/>
        <v>889868.44999999972</v>
      </c>
      <c r="Z39" s="145">
        <v>7061633.9199999999</v>
      </c>
      <c r="AA39" s="146">
        <v>6355470.5300000003</v>
      </c>
      <c r="AB39" s="145">
        <v>706163.38999999966</v>
      </c>
      <c r="AC39" s="147">
        <v>293928.09999999998</v>
      </c>
      <c r="AD39" s="146">
        <v>264535.28999999998</v>
      </c>
      <c r="AE39" s="148">
        <v>29392.81</v>
      </c>
      <c r="AF39" s="147">
        <v>1543122.5</v>
      </c>
      <c r="AG39" s="146">
        <v>1388810.25</v>
      </c>
      <c r="AH39" s="148">
        <v>154312.25</v>
      </c>
      <c r="AI39" s="11">
        <f t="shared" si="25"/>
        <v>13090601.890000001</v>
      </c>
      <c r="AJ39" s="3">
        <f t="shared" si="33"/>
        <v>11781541.699999999</v>
      </c>
      <c r="AK39" s="14">
        <f t="shared" si="34"/>
        <v>1309060.19</v>
      </c>
      <c r="AL39" s="11">
        <f t="shared" si="42"/>
        <v>10335167.82</v>
      </c>
      <c r="AM39" s="3">
        <f t="shared" si="43"/>
        <v>9301651.0399999991</v>
      </c>
      <c r="AN39" s="14">
        <f t="shared" si="44"/>
        <v>1033516.7799999998</v>
      </c>
      <c r="AO39" s="11">
        <f t="shared" si="45"/>
        <v>293928.09999999998</v>
      </c>
      <c r="AP39" s="3">
        <f t="shared" si="46"/>
        <v>264535.28999999998</v>
      </c>
      <c r="AQ39" s="14">
        <f t="shared" si="47"/>
        <v>29392.81</v>
      </c>
      <c r="AR39" s="11">
        <f t="shared" si="48"/>
        <v>2361505.9699999997</v>
      </c>
      <c r="AS39" s="3">
        <f t="shared" si="49"/>
        <v>2125355.37</v>
      </c>
      <c r="AT39" s="200">
        <f t="shared" si="17"/>
        <v>236150.59999999998</v>
      </c>
      <c r="AU39" s="11">
        <f t="shared" si="27"/>
        <v>100000</v>
      </c>
      <c r="AV39" s="3">
        <f t="shared" si="28"/>
        <v>90000</v>
      </c>
      <c r="AW39" s="14">
        <f t="shared" si="29"/>
        <v>10000</v>
      </c>
    </row>
    <row r="40" spans="1:49" s="46" customFormat="1" ht="12.75" customHeight="1" x14ac:dyDescent="0.25">
      <c r="A40" s="40">
        <v>38</v>
      </c>
      <c r="B40" s="49">
        <v>5743</v>
      </c>
      <c r="C40" s="40" t="s">
        <v>129</v>
      </c>
      <c r="D40" s="41">
        <v>767176</v>
      </c>
      <c r="E40" s="40" t="s">
        <v>130</v>
      </c>
      <c r="F40" s="154">
        <v>7364902.8600000003</v>
      </c>
      <c r="G40" s="157">
        <f t="shared" si="35"/>
        <v>1.5903587636207556E-2</v>
      </c>
      <c r="H40" s="43">
        <f t="shared" si="19"/>
        <v>4005921.13</v>
      </c>
      <c r="I40" s="44">
        <f t="shared" si="20"/>
        <v>3605329.0199999996</v>
      </c>
      <c r="J40" s="205">
        <f t="shared" si="21"/>
        <v>400592.11000000016</v>
      </c>
      <c r="K40" s="196">
        <f>ROUND('IZRAČUN_M19 '!$D$17*'PRIJELAZNA SREDSTVA_LAG'!G40*$K$59,2)</f>
        <v>2975939.91</v>
      </c>
      <c r="L40" s="105">
        <f t="shared" si="36"/>
        <v>2678345.92</v>
      </c>
      <c r="M40" s="114">
        <f t="shared" si="37"/>
        <v>297593.99000000022</v>
      </c>
      <c r="N40" s="130">
        <f>ROUND('IZRAČUN_M19 '!$D$17*'PRIJELAZNA SREDSTVA_LAG'!G40*'PRIJELAZNA SREDSTVA_LAG'!$N$59,2)</f>
        <v>148797</v>
      </c>
      <c r="O40" s="105">
        <f t="shared" si="38"/>
        <v>133917.29999999999</v>
      </c>
      <c r="P40" s="132">
        <f t="shared" si="39"/>
        <v>14879.700000000012</v>
      </c>
      <c r="Q40" s="197">
        <f>ROUND('IZRAČUN_M19 '!$D$17*'PRIJELAZNA SREDSTVA_LAG'!G40*'PRIJELAZNA SREDSTVA_LAG'!$Q$59,2)</f>
        <v>781184.22</v>
      </c>
      <c r="R40" s="194">
        <f t="shared" si="40"/>
        <v>703065.8</v>
      </c>
      <c r="S40" s="195">
        <f t="shared" si="41"/>
        <v>78118.419999999925</v>
      </c>
      <c r="T40" s="196">
        <v>100000</v>
      </c>
      <c r="U40" s="105">
        <f t="shared" si="22"/>
        <v>90000</v>
      </c>
      <c r="V40" s="132">
        <f t="shared" si="23"/>
        <v>10000</v>
      </c>
      <c r="W40" s="43">
        <f t="shared" si="30"/>
        <v>7364902.8599999994</v>
      </c>
      <c r="X40" s="44">
        <f t="shared" si="31"/>
        <v>6628412.5699999994</v>
      </c>
      <c r="Y40" s="45">
        <f t="shared" si="32"/>
        <v>736490.29</v>
      </c>
      <c r="Z40" s="141">
        <v>5611354.5599999996</v>
      </c>
      <c r="AA40" s="142">
        <v>5050219.0999999996</v>
      </c>
      <c r="AB40" s="142">
        <v>561135.46</v>
      </c>
      <c r="AC40" s="143">
        <v>280567.73</v>
      </c>
      <c r="AD40" s="142">
        <v>252510.96</v>
      </c>
      <c r="AE40" s="144">
        <v>28056.77</v>
      </c>
      <c r="AF40" s="143">
        <v>1472980.57</v>
      </c>
      <c r="AG40" s="142">
        <v>1325682.51</v>
      </c>
      <c r="AH40" s="144">
        <v>147298.06</v>
      </c>
      <c r="AI40" s="11">
        <f t="shared" si="25"/>
        <v>11370823.989999998</v>
      </c>
      <c r="AJ40" s="3">
        <f t="shared" si="33"/>
        <v>10233741.59</v>
      </c>
      <c r="AK40" s="14">
        <f t="shared" si="34"/>
        <v>1137082.4000000001</v>
      </c>
      <c r="AL40" s="11">
        <f t="shared" si="42"/>
        <v>8587294.4699999988</v>
      </c>
      <c r="AM40" s="3">
        <f t="shared" si="43"/>
        <v>7728565.0199999996</v>
      </c>
      <c r="AN40" s="14">
        <f t="shared" si="44"/>
        <v>858729.45000000019</v>
      </c>
      <c r="AO40" s="11">
        <f t="shared" si="45"/>
        <v>429364.73</v>
      </c>
      <c r="AP40" s="3">
        <f t="shared" si="46"/>
        <v>386428.26</v>
      </c>
      <c r="AQ40" s="14">
        <f t="shared" si="47"/>
        <v>42936.470000000016</v>
      </c>
      <c r="AR40" s="11">
        <f t="shared" si="48"/>
        <v>2254164.79</v>
      </c>
      <c r="AS40" s="3">
        <f t="shared" si="49"/>
        <v>2028748.31</v>
      </c>
      <c r="AT40" s="200">
        <f t="shared" si="17"/>
        <v>225416.47999999992</v>
      </c>
      <c r="AU40" s="11">
        <f t="shared" si="27"/>
        <v>100000</v>
      </c>
      <c r="AV40" s="3">
        <f t="shared" si="28"/>
        <v>90000</v>
      </c>
      <c r="AW40" s="14">
        <f t="shared" si="29"/>
        <v>10000</v>
      </c>
    </row>
    <row r="41" spans="1:49" s="46" customFormat="1" ht="12.75" customHeight="1" x14ac:dyDescent="0.25">
      <c r="A41" s="40">
        <v>39</v>
      </c>
      <c r="B41" s="49">
        <v>5742</v>
      </c>
      <c r="C41" s="40" t="s">
        <v>132</v>
      </c>
      <c r="D41" s="41">
        <v>765150</v>
      </c>
      <c r="E41" s="40" t="s">
        <v>133</v>
      </c>
      <c r="F41" s="154">
        <v>11748773.609999999</v>
      </c>
      <c r="G41" s="157">
        <f t="shared" si="35"/>
        <v>2.5370008848235863E-2</v>
      </c>
      <c r="H41" s="43">
        <f t="shared" ref="H41" si="50">K41+N41+Q41+T41</f>
        <v>6330874.1799999997</v>
      </c>
      <c r="I41" s="44">
        <f t="shared" ref="I41" si="51">L41+O41+R41+U41</f>
        <v>5697786.7699999996</v>
      </c>
      <c r="J41" s="205">
        <f t="shared" ref="J41" si="52">M41+P41+S41+V41</f>
        <v>633087.40999999968</v>
      </c>
      <c r="K41" s="196">
        <v>4884699.3499999996</v>
      </c>
      <c r="L41" s="105">
        <f t="shared" ref="L41" si="53">ROUND(K41*0.9,2)</f>
        <v>4396229.42</v>
      </c>
      <c r="M41" s="114">
        <f t="shared" ref="M41" si="54">K41-L41</f>
        <v>488469.9299999997</v>
      </c>
      <c r="N41" s="130">
        <v>100000</v>
      </c>
      <c r="O41" s="105">
        <f t="shared" ref="O41" si="55">ROUND(N41*0.9,2)</f>
        <v>90000</v>
      </c>
      <c r="P41" s="132">
        <f t="shared" ref="P41" si="56">N41-O41</f>
        <v>10000</v>
      </c>
      <c r="Q41" s="197">
        <f>ROUND('IZRAČUN_M19 '!$D$17*'PRIJELAZNA SREDSTVA_LAG'!G41*'PRIJELAZNA SREDSTVA_LAG'!$Q$59,2)</f>
        <v>1246174.83</v>
      </c>
      <c r="R41" s="194">
        <f t="shared" ref="R41" si="57">ROUND(Q41*0.9,2)</f>
        <v>1121557.3500000001</v>
      </c>
      <c r="S41" s="195">
        <f t="shared" ref="S41" si="58">Q41-R41</f>
        <v>124617.47999999998</v>
      </c>
      <c r="T41" s="196">
        <v>100000</v>
      </c>
      <c r="U41" s="105">
        <f t="shared" si="22"/>
        <v>90000</v>
      </c>
      <c r="V41" s="132">
        <f t="shared" si="23"/>
        <v>10000</v>
      </c>
      <c r="W41" s="43">
        <f t="shared" si="30"/>
        <v>11748773.610000001</v>
      </c>
      <c r="X41" s="44">
        <f t="shared" si="31"/>
        <v>10573896.25</v>
      </c>
      <c r="Y41" s="45">
        <f t="shared" si="32"/>
        <v>1174877.3600000001</v>
      </c>
      <c r="Z41" s="141">
        <v>8951446.5600000005</v>
      </c>
      <c r="AA41" s="142">
        <v>8056301.9000000004</v>
      </c>
      <c r="AB41" s="142">
        <v>895144.66</v>
      </c>
      <c r="AC41" s="143">
        <v>447572.33</v>
      </c>
      <c r="AD41" s="142">
        <v>402815.1</v>
      </c>
      <c r="AE41" s="144">
        <v>44757.23</v>
      </c>
      <c r="AF41" s="143">
        <v>2349754.7200000002</v>
      </c>
      <c r="AG41" s="142">
        <v>2114779.25</v>
      </c>
      <c r="AH41" s="144">
        <v>234975.47</v>
      </c>
      <c r="AI41" s="11">
        <f>AL41+AO41+AR41+AU41</f>
        <v>18079647.789999999</v>
      </c>
      <c r="AJ41" s="3">
        <f t="shared" si="33"/>
        <v>16271683.02</v>
      </c>
      <c r="AK41" s="14">
        <f t="shared" si="34"/>
        <v>1807964.7699999998</v>
      </c>
      <c r="AL41" s="11">
        <f t="shared" si="42"/>
        <v>13836145.91</v>
      </c>
      <c r="AM41" s="3">
        <f t="shared" si="43"/>
        <v>12452531.32</v>
      </c>
      <c r="AN41" s="14">
        <f t="shared" si="44"/>
        <v>1383614.5899999999</v>
      </c>
      <c r="AO41" s="11">
        <f t="shared" si="45"/>
        <v>547572.33000000007</v>
      </c>
      <c r="AP41" s="3">
        <f t="shared" si="46"/>
        <v>492815.1</v>
      </c>
      <c r="AQ41" s="14">
        <f t="shared" si="47"/>
        <v>54757.23</v>
      </c>
      <c r="AR41" s="11">
        <f t="shared" si="48"/>
        <v>3595929.5500000003</v>
      </c>
      <c r="AS41" s="3">
        <f t="shared" si="49"/>
        <v>3236336.6</v>
      </c>
      <c r="AT41" s="200">
        <f t="shared" si="17"/>
        <v>359592.94999999995</v>
      </c>
      <c r="AU41" s="11">
        <f t="shared" si="27"/>
        <v>100000</v>
      </c>
      <c r="AV41" s="3">
        <f t="shared" si="28"/>
        <v>90000</v>
      </c>
      <c r="AW41" s="14">
        <f t="shared" si="29"/>
        <v>10000</v>
      </c>
    </row>
    <row r="42" spans="1:49" s="46" customFormat="1" ht="12.75" customHeight="1" x14ac:dyDescent="0.25">
      <c r="A42" s="40">
        <v>40</v>
      </c>
      <c r="B42" s="49">
        <v>5741</v>
      </c>
      <c r="C42" s="40" t="s">
        <v>135</v>
      </c>
      <c r="D42" s="41">
        <v>766655</v>
      </c>
      <c r="E42" s="40" t="s">
        <v>136</v>
      </c>
      <c r="F42" s="154">
        <v>8066322.1799999997</v>
      </c>
      <c r="G42" s="157">
        <f t="shared" si="35"/>
        <v>1.7418215030132085E-2</v>
      </c>
      <c r="H42" s="43">
        <f t="shared" si="19"/>
        <v>4377913.6100000003</v>
      </c>
      <c r="I42" s="44">
        <f t="shared" si="20"/>
        <v>3940122.25</v>
      </c>
      <c r="J42" s="205">
        <f t="shared" si="21"/>
        <v>437791.36000000034</v>
      </c>
      <c r="K42" s="196">
        <v>3422330.89</v>
      </c>
      <c r="L42" s="105">
        <f t="shared" si="36"/>
        <v>3080097.8</v>
      </c>
      <c r="M42" s="114">
        <f t="shared" si="37"/>
        <v>342233.09000000032</v>
      </c>
      <c r="N42" s="130">
        <v>0</v>
      </c>
      <c r="O42" s="105">
        <f t="shared" si="38"/>
        <v>0</v>
      </c>
      <c r="P42" s="132">
        <f t="shared" si="39"/>
        <v>0</v>
      </c>
      <c r="Q42" s="197">
        <f>ROUND('IZRAČUN_M19 '!$D$17*'PRIJELAZNA SREDSTVA_LAG'!G42*'PRIJELAZNA SREDSTVA_LAG'!$Q$59,2)</f>
        <v>855582.71999999997</v>
      </c>
      <c r="R42" s="194">
        <f t="shared" si="40"/>
        <v>770024.45</v>
      </c>
      <c r="S42" s="195">
        <f t="shared" si="41"/>
        <v>85558.270000000019</v>
      </c>
      <c r="T42" s="196">
        <v>100000</v>
      </c>
      <c r="U42" s="105">
        <f t="shared" si="22"/>
        <v>90000</v>
      </c>
      <c r="V42" s="132">
        <f t="shared" si="23"/>
        <v>10000</v>
      </c>
      <c r="W42" s="43">
        <f t="shared" si="30"/>
        <v>8066322.1799999997</v>
      </c>
      <c r="X42" s="44">
        <f t="shared" si="31"/>
        <v>7259689.96</v>
      </c>
      <c r="Y42" s="45">
        <f t="shared" si="32"/>
        <v>806632.22</v>
      </c>
      <c r="Z42" s="141">
        <v>6145769.2800000003</v>
      </c>
      <c r="AA42" s="142">
        <v>5531192.3499999996</v>
      </c>
      <c r="AB42" s="142">
        <v>614576.93000000005</v>
      </c>
      <c r="AC42" s="143">
        <v>307288.46000000002</v>
      </c>
      <c r="AD42" s="142">
        <v>276559.61</v>
      </c>
      <c r="AE42" s="144">
        <v>30728.85</v>
      </c>
      <c r="AF42" s="143">
        <v>1613264.44</v>
      </c>
      <c r="AG42" s="142">
        <v>1451938</v>
      </c>
      <c r="AH42" s="144">
        <v>161326.44</v>
      </c>
      <c r="AI42" s="11">
        <f t="shared" si="25"/>
        <v>12444235.790000001</v>
      </c>
      <c r="AJ42" s="3">
        <f t="shared" si="33"/>
        <v>11199812.209999997</v>
      </c>
      <c r="AK42" s="14">
        <f t="shared" si="34"/>
        <v>1244423.5800000003</v>
      </c>
      <c r="AL42" s="11">
        <f t="shared" si="42"/>
        <v>9568100.1699999999</v>
      </c>
      <c r="AM42" s="3">
        <f t="shared" si="43"/>
        <v>8611290.1499999985</v>
      </c>
      <c r="AN42" s="14">
        <f t="shared" si="44"/>
        <v>956810.02000000037</v>
      </c>
      <c r="AO42" s="11">
        <f t="shared" si="45"/>
        <v>307288.46000000002</v>
      </c>
      <c r="AP42" s="3">
        <f t="shared" si="46"/>
        <v>276559.61</v>
      </c>
      <c r="AQ42" s="14">
        <f t="shared" si="47"/>
        <v>30728.85</v>
      </c>
      <c r="AR42" s="11">
        <f t="shared" si="48"/>
        <v>2468847.16</v>
      </c>
      <c r="AS42" s="3">
        <f t="shared" si="49"/>
        <v>2221962.4500000002</v>
      </c>
      <c r="AT42" s="200">
        <f t="shared" si="17"/>
        <v>246884.71000000002</v>
      </c>
      <c r="AU42" s="11">
        <f t="shared" si="27"/>
        <v>100000</v>
      </c>
      <c r="AV42" s="3">
        <f t="shared" si="28"/>
        <v>90000</v>
      </c>
      <c r="AW42" s="14">
        <f t="shared" si="29"/>
        <v>10000</v>
      </c>
    </row>
    <row r="43" spans="1:49" s="46" customFormat="1" ht="12.75" customHeight="1" x14ac:dyDescent="0.25">
      <c r="A43" s="115">
        <v>41</v>
      </c>
      <c r="B43" s="116">
        <v>5740</v>
      </c>
      <c r="C43" s="115" t="s">
        <v>138</v>
      </c>
      <c r="D43" s="117">
        <v>764992</v>
      </c>
      <c r="E43" s="115" t="s">
        <v>139</v>
      </c>
      <c r="F43" s="154">
        <v>9995225.3100000005</v>
      </c>
      <c r="G43" s="157">
        <f t="shared" si="35"/>
        <v>2.1583440363424543E-2</v>
      </c>
      <c r="H43" s="43">
        <f t="shared" si="19"/>
        <v>5400892.96</v>
      </c>
      <c r="I43" s="44">
        <f t="shared" si="20"/>
        <v>4860803.66</v>
      </c>
      <c r="J43" s="205">
        <f t="shared" si="21"/>
        <v>540089.30000000005</v>
      </c>
      <c r="K43" s="196">
        <v>4240714.37</v>
      </c>
      <c r="L43" s="105">
        <f t="shared" si="36"/>
        <v>3816642.93</v>
      </c>
      <c r="M43" s="114">
        <f t="shared" si="37"/>
        <v>424071.43999999994</v>
      </c>
      <c r="N43" s="130">
        <v>0</v>
      </c>
      <c r="O43" s="105">
        <f t="shared" si="38"/>
        <v>0</v>
      </c>
      <c r="P43" s="132">
        <f t="shared" si="39"/>
        <v>0</v>
      </c>
      <c r="Q43" s="197">
        <f>ROUND('IZRAČUN_M19 '!$D$17*'PRIJELAZNA SREDSTVA_LAG'!G43*'PRIJELAZNA SREDSTVA_LAG'!$Q$59,2)</f>
        <v>1060178.5900000001</v>
      </c>
      <c r="R43" s="194">
        <f t="shared" si="40"/>
        <v>954160.73</v>
      </c>
      <c r="S43" s="195">
        <f t="shared" si="41"/>
        <v>106017.8600000001</v>
      </c>
      <c r="T43" s="196">
        <v>100000</v>
      </c>
      <c r="U43" s="105">
        <f t="shared" si="22"/>
        <v>90000</v>
      </c>
      <c r="V43" s="132">
        <f t="shared" si="23"/>
        <v>10000</v>
      </c>
      <c r="W43" s="43">
        <f t="shared" si="30"/>
        <v>11326181.310000001</v>
      </c>
      <c r="X43" s="44">
        <f t="shared" si="31"/>
        <v>10193563.17</v>
      </c>
      <c r="Y43" s="45">
        <f t="shared" si="32"/>
        <v>1132618.1400000001</v>
      </c>
      <c r="Z43" s="145">
        <v>8946365.7599999998</v>
      </c>
      <c r="AA43" s="146">
        <v>8051729.1799999997</v>
      </c>
      <c r="AB43" s="145">
        <v>894636.58000000007</v>
      </c>
      <c r="AC43" s="147">
        <v>380770.49</v>
      </c>
      <c r="AD43" s="146">
        <v>342693.44</v>
      </c>
      <c r="AE43" s="148">
        <v>38077.050000000003</v>
      </c>
      <c r="AF43" s="147">
        <v>1999045.06</v>
      </c>
      <c r="AG43" s="146">
        <v>1799140.55</v>
      </c>
      <c r="AH43" s="148">
        <v>199904.51</v>
      </c>
      <c r="AI43" s="11">
        <f t="shared" si="25"/>
        <v>16727074.27</v>
      </c>
      <c r="AJ43" s="3">
        <f t="shared" si="33"/>
        <v>15054366.829999998</v>
      </c>
      <c r="AK43" s="14">
        <f t="shared" si="34"/>
        <v>1672707.4400000002</v>
      </c>
      <c r="AL43" s="11">
        <f t="shared" si="42"/>
        <v>13187080.129999999</v>
      </c>
      <c r="AM43" s="3">
        <f t="shared" si="43"/>
        <v>11868372.109999999</v>
      </c>
      <c r="AN43" s="14">
        <f t="shared" si="44"/>
        <v>1318708.02</v>
      </c>
      <c r="AO43" s="11">
        <f t="shared" si="45"/>
        <v>380770.49</v>
      </c>
      <c r="AP43" s="3">
        <f t="shared" si="46"/>
        <v>342693.44</v>
      </c>
      <c r="AQ43" s="14">
        <f t="shared" si="47"/>
        <v>38077.050000000003</v>
      </c>
      <c r="AR43" s="11">
        <f t="shared" si="48"/>
        <v>3059223.6500000004</v>
      </c>
      <c r="AS43" s="3">
        <f t="shared" si="49"/>
        <v>2753301.2800000003</v>
      </c>
      <c r="AT43" s="200">
        <f t="shared" si="17"/>
        <v>305922.37000000011</v>
      </c>
      <c r="AU43" s="11">
        <f t="shared" si="27"/>
        <v>100000</v>
      </c>
      <c r="AV43" s="3">
        <f t="shared" si="28"/>
        <v>90000</v>
      </c>
      <c r="AW43" s="14">
        <f t="shared" si="29"/>
        <v>10000</v>
      </c>
    </row>
    <row r="44" spans="1:49" s="46" customFormat="1" ht="12.75" customHeight="1" x14ac:dyDescent="0.25">
      <c r="A44" s="40">
        <v>42</v>
      </c>
      <c r="B44" s="49">
        <v>5739</v>
      </c>
      <c r="C44" s="40" t="s">
        <v>141</v>
      </c>
      <c r="D44" s="41">
        <v>767348</v>
      </c>
      <c r="E44" s="40" t="s">
        <v>232</v>
      </c>
      <c r="F44" s="154">
        <v>8943096.3300000001</v>
      </c>
      <c r="G44" s="157">
        <f t="shared" si="35"/>
        <v>1.9311499272537749E-2</v>
      </c>
      <c r="H44" s="43">
        <f t="shared" si="19"/>
        <v>4842904.22</v>
      </c>
      <c r="I44" s="44">
        <f t="shared" si="20"/>
        <v>4358613.8</v>
      </c>
      <c r="J44" s="205">
        <f t="shared" si="21"/>
        <v>484290.41999999987</v>
      </c>
      <c r="K44" s="196">
        <f>ROUND('IZRAČUN_M19 '!$D$17*'PRIJELAZNA SREDSTVA_LAG'!G44*$K$59,2)</f>
        <v>3613641.31</v>
      </c>
      <c r="L44" s="105">
        <f t="shared" si="36"/>
        <v>3252277.18</v>
      </c>
      <c r="M44" s="114">
        <f t="shared" si="37"/>
        <v>361364.12999999989</v>
      </c>
      <c r="N44" s="130">
        <f>ROUND('IZRAČUN_M19 '!$D$17*'PRIJELAZNA SREDSTVA_LAG'!G44*'PRIJELAZNA SREDSTVA_LAG'!$N$59,2)</f>
        <v>180682.07</v>
      </c>
      <c r="O44" s="105">
        <f t="shared" si="38"/>
        <v>162613.85999999999</v>
      </c>
      <c r="P44" s="132">
        <f t="shared" si="39"/>
        <v>18068.210000000021</v>
      </c>
      <c r="Q44" s="197">
        <f>ROUND('IZRAČUN_M19 '!$D$17*'PRIJELAZNA SREDSTVA_LAG'!G44*'PRIJELAZNA SREDSTVA_LAG'!$Q$59,2)</f>
        <v>948580.84</v>
      </c>
      <c r="R44" s="194">
        <f t="shared" si="40"/>
        <v>853722.76</v>
      </c>
      <c r="S44" s="195">
        <f t="shared" si="41"/>
        <v>94858.079999999958</v>
      </c>
      <c r="T44" s="196">
        <v>100000</v>
      </c>
      <c r="U44" s="105">
        <f t="shared" si="22"/>
        <v>90000</v>
      </c>
      <c r="V44" s="132">
        <f t="shared" si="23"/>
        <v>10000</v>
      </c>
      <c r="W44" s="43">
        <f t="shared" si="30"/>
        <v>8943096.3300000001</v>
      </c>
      <c r="X44" s="44">
        <f t="shared" si="31"/>
        <v>8048786.6900000004</v>
      </c>
      <c r="Y44" s="45">
        <f t="shared" si="32"/>
        <v>894309.6399999999</v>
      </c>
      <c r="Z44" s="141">
        <v>6813787.6799999997</v>
      </c>
      <c r="AA44" s="142">
        <v>6132408.9100000001</v>
      </c>
      <c r="AB44" s="142">
        <v>681378.77</v>
      </c>
      <c r="AC44" s="143">
        <v>340689.38</v>
      </c>
      <c r="AD44" s="142">
        <v>306620.44</v>
      </c>
      <c r="AE44" s="144">
        <v>34068.94</v>
      </c>
      <c r="AF44" s="143">
        <v>1788619.27</v>
      </c>
      <c r="AG44" s="142">
        <v>1609757.34</v>
      </c>
      <c r="AH44" s="144">
        <v>178861.93</v>
      </c>
      <c r="AI44" s="11">
        <f t="shared" si="25"/>
        <v>13786000.549999999</v>
      </c>
      <c r="AJ44" s="3">
        <f t="shared" si="33"/>
        <v>12407400.49</v>
      </c>
      <c r="AK44" s="14">
        <f t="shared" si="34"/>
        <v>1378600.0599999998</v>
      </c>
      <c r="AL44" s="11">
        <f t="shared" si="42"/>
        <v>10427428.99</v>
      </c>
      <c r="AM44" s="3">
        <f t="shared" si="43"/>
        <v>9384686.0899999999</v>
      </c>
      <c r="AN44" s="14">
        <f t="shared" si="44"/>
        <v>1042742.8999999999</v>
      </c>
      <c r="AO44" s="11">
        <f t="shared" si="45"/>
        <v>521371.45</v>
      </c>
      <c r="AP44" s="3">
        <f t="shared" si="46"/>
        <v>469234.3</v>
      </c>
      <c r="AQ44" s="14">
        <f t="shared" si="47"/>
        <v>52137.150000000023</v>
      </c>
      <c r="AR44" s="11">
        <f t="shared" si="48"/>
        <v>2737200.11</v>
      </c>
      <c r="AS44" s="3">
        <f t="shared" si="49"/>
        <v>2463480.1</v>
      </c>
      <c r="AT44" s="200">
        <f t="shared" si="17"/>
        <v>273720.00999999995</v>
      </c>
      <c r="AU44" s="11">
        <f t="shared" si="27"/>
        <v>100000</v>
      </c>
      <c r="AV44" s="3">
        <f t="shared" si="28"/>
        <v>90000</v>
      </c>
      <c r="AW44" s="14">
        <f t="shared" si="29"/>
        <v>10000</v>
      </c>
    </row>
    <row r="45" spans="1:49" s="46" customFormat="1" ht="12.75" customHeight="1" x14ac:dyDescent="0.25">
      <c r="A45" s="40">
        <v>43</v>
      </c>
      <c r="B45" s="49">
        <v>5738</v>
      </c>
      <c r="C45" s="40" t="s">
        <v>144</v>
      </c>
      <c r="D45" s="41">
        <v>765073</v>
      </c>
      <c r="E45" s="40" t="s">
        <v>145</v>
      </c>
      <c r="F45" s="154">
        <v>9293805.9900000002</v>
      </c>
      <c r="G45" s="157">
        <f t="shared" si="35"/>
        <v>2.0068812969500013E-2</v>
      </c>
      <c r="H45" s="43">
        <f t="shared" si="19"/>
        <v>5028900.4700000007</v>
      </c>
      <c r="I45" s="44">
        <f t="shared" si="20"/>
        <v>4526010.43</v>
      </c>
      <c r="J45" s="205">
        <f t="shared" si="21"/>
        <v>502890.04000000004</v>
      </c>
      <c r="K45" s="196">
        <f>ROUND('IZRAČUN_M19 '!$D$17*'PRIJELAZNA SREDSTVA_LAG'!G45*$K$59,2)</f>
        <v>3755352.74</v>
      </c>
      <c r="L45" s="105">
        <f t="shared" si="36"/>
        <v>3379817.47</v>
      </c>
      <c r="M45" s="114">
        <f t="shared" si="37"/>
        <v>375535.27</v>
      </c>
      <c r="N45" s="130">
        <f>ROUND('IZRAČUN_M19 '!$D$17*'PRIJELAZNA SREDSTVA_LAG'!G45*'PRIJELAZNA SREDSTVA_LAG'!$N$59,2)</f>
        <v>187767.64</v>
      </c>
      <c r="O45" s="105">
        <f t="shared" si="38"/>
        <v>168990.88</v>
      </c>
      <c r="P45" s="132">
        <f t="shared" si="39"/>
        <v>18776.760000000009</v>
      </c>
      <c r="Q45" s="197">
        <f>ROUND('IZRAČUN_M19 '!$D$17*'PRIJELAZNA SREDSTVA_LAG'!G45*'PRIJELAZNA SREDSTVA_LAG'!$Q$59,2)</f>
        <v>985780.09</v>
      </c>
      <c r="R45" s="194">
        <f t="shared" si="40"/>
        <v>887202.08</v>
      </c>
      <c r="S45" s="195">
        <f t="shared" si="41"/>
        <v>98578.010000000009</v>
      </c>
      <c r="T45" s="196">
        <v>100000</v>
      </c>
      <c r="U45" s="105">
        <f t="shared" si="22"/>
        <v>90000</v>
      </c>
      <c r="V45" s="132">
        <f t="shared" si="23"/>
        <v>10000</v>
      </c>
      <c r="W45" s="43">
        <f t="shared" si="30"/>
        <v>9293805.9900000002</v>
      </c>
      <c r="X45" s="44">
        <f t="shared" si="31"/>
        <v>8364425.4000000004</v>
      </c>
      <c r="Y45" s="45">
        <f t="shared" si="32"/>
        <v>929380.59</v>
      </c>
      <c r="Z45" s="141">
        <v>7080995.04</v>
      </c>
      <c r="AA45" s="142">
        <v>6372895.54</v>
      </c>
      <c r="AB45" s="142">
        <v>708099.5</v>
      </c>
      <c r="AC45" s="143">
        <v>354049.75</v>
      </c>
      <c r="AD45" s="142">
        <v>318644.78000000003</v>
      </c>
      <c r="AE45" s="144">
        <v>35404.97</v>
      </c>
      <c r="AF45" s="143">
        <v>1858761.2</v>
      </c>
      <c r="AG45" s="142">
        <v>1672885.08</v>
      </c>
      <c r="AH45" s="144">
        <v>185876.12</v>
      </c>
      <c r="AI45" s="11">
        <f t="shared" si="25"/>
        <v>14322706.460000001</v>
      </c>
      <c r="AJ45" s="3">
        <f t="shared" si="33"/>
        <v>12890435.83</v>
      </c>
      <c r="AK45" s="14">
        <f t="shared" si="34"/>
        <v>1432270.63</v>
      </c>
      <c r="AL45" s="11">
        <f t="shared" si="42"/>
        <v>10836347.780000001</v>
      </c>
      <c r="AM45" s="3">
        <f t="shared" si="43"/>
        <v>9752713.0099999998</v>
      </c>
      <c r="AN45" s="14">
        <f t="shared" si="44"/>
        <v>1083634.77</v>
      </c>
      <c r="AO45" s="11">
        <f t="shared" si="45"/>
        <v>541817.39</v>
      </c>
      <c r="AP45" s="3">
        <f t="shared" si="46"/>
        <v>487635.66000000003</v>
      </c>
      <c r="AQ45" s="14">
        <f t="shared" si="47"/>
        <v>54181.73000000001</v>
      </c>
      <c r="AR45" s="11">
        <f t="shared" si="48"/>
        <v>2844541.29</v>
      </c>
      <c r="AS45" s="3">
        <f t="shared" si="49"/>
        <v>2560087.16</v>
      </c>
      <c r="AT45" s="200">
        <f t="shared" si="17"/>
        <v>284454.13</v>
      </c>
      <c r="AU45" s="11">
        <f t="shared" si="27"/>
        <v>100000</v>
      </c>
      <c r="AV45" s="3">
        <f t="shared" si="28"/>
        <v>90000</v>
      </c>
      <c r="AW45" s="14">
        <f t="shared" si="29"/>
        <v>10000</v>
      </c>
    </row>
    <row r="46" spans="1:49" s="46" customFormat="1" ht="12.75" customHeight="1" x14ac:dyDescent="0.25">
      <c r="A46" s="115">
        <v>44</v>
      </c>
      <c r="B46" s="116">
        <v>5737</v>
      </c>
      <c r="C46" s="115" t="s">
        <v>147</v>
      </c>
      <c r="D46" s="117">
        <v>765369</v>
      </c>
      <c r="E46" s="115" t="s">
        <v>148</v>
      </c>
      <c r="F46" s="154">
        <v>6488128.71</v>
      </c>
      <c r="G46" s="157">
        <f t="shared" si="35"/>
        <v>1.4010303393801896E-2</v>
      </c>
      <c r="H46" s="43">
        <f t="shared" si="19"/>
        <v>3540930.52</v>
      </c>
      <c r="I46" s="44">
        <f t="shared" si="20"/>
        <v>3186837.4699999997</v>
      </c>
      <c r="J46" s="205">
        <f t="shared" si="21"/>
        <v>354093.04999999987</v>
      </c>
      <c r="K46" s="196">
        <f>ROUND('IZRAČUN_M19 '!$D$17*'PRIJELAZNA SREDSTVA_LAG'!G46*$K$59,2)</f>
        <v>2621661.35</v>
      </c>
      <c r="L46" s="105">
        <f t="shared" si="36"/>
        <v>2359495.2200000002</v>
      </c>
      <c r="M46" s="114">
        <f t="shared" si="37"/>
        <v>262166.12999999989</v>
      </c>
      <c r="N46" s="130">
        <f>ROUND('IZRAČUN_M19 '!$D$17*'PRIJELAZNA SREDSTVA_LAG'!G46*'PRIJELAZNA SREDSTVA_LAG'!$N$59,2)</f>
        <v>131083.07</v>
      </c>
      <c r="O46" s="105">
        <f t="shared" si="38"/>
        <v>117974.76</v>
      </c>
      <c r="P46" s="132">
        <f t="shared" si="39"/>
        <v>13108.310000000012</v>
      </c>
      <c r="Q46" s="197">
        <f>ROUND('IZRAČUN_M19 '!$D$17*'PRIJELAZNA SREDSTVA_LAG'!G46*'PRIJELAZNA SREDSTVA_LAG'!$Q$59,2)</f>
        <v>688186.1</v>
      </c>
      <c r="R46" s="194">
        <f t="shared" si="40"/>
        <v>619367.49</v>
      </c>
      <c r="S46" s="195">
        <f t="shared" si="41"/>
        <v>68818.609999999986</v>
      </c>
      <c r="T46" s="196">
        <v>100000</v>
      </c>
      <c r="U46" s="105">
        <f t="shared" si="22"/>
        <v>90000</v>
      </c>
      <c r="V46" s="132">
        <f t="shared" si="23"/>
        <v>10000</v>
      </c>
      <c r="W46" s="43">
        <f t="shared" si="30"/>
        <v>7671200.71</v>
      </c>
      <c r="X46" s="44">
        <f t="shared" si="31"/>
        <v>6904080.6399999997</v>
      </c>
      <c r="Y46" s="45">
        <f t="shared" si="32"/>
        <v>767120.0700000003</v>
      </c>
      <c r="Z46" s="145">
        <v>6126408.1600000001</v>
      </c>
      <c r="AA46" s="146">
        <v>5513767.3399999999</v>
      </c>
      <c r="AB46" s="145">
        <v>612640.8200000003</v>
      </c>
      <c r="AC46" s="147">
        <v>247166.81</v>
      </c>
      <c r="AD46" s="146">
        <v>222450.13</v>
      </c>
      <c r="AE46" s="148">
        <v>24716.68</v>
      </c>
      <c r="AF46" s="147">
        <v>1297625.74</v>
      </c>
      <c r="AG46" s="146">
        <v>1167863.17</v>
      </c>
      <c r="AH46" s="148">
        <v>129762.57</v>
      </c>
      <c r="AI46" s="11">
        <f t="shared" si="25"/>
        <v>11212131.23</v>
      </c>
      <c r="AJ46" s="3">
        <f t="shared" si="33"/>
        <v>10090918.109999999</v>
      </c>
      <c r="AK46" s="14">
        <f t="shared" si="34"/>
        <v>1121213.1200000001</v>
      </c>
      <c r="AL46" s="11">
        <f t="shared" si="42"/>
        <v>8748069.5099999998</v>
      </c>
      <c r="AM46" s="3">
        <f t="shared" si="43"/>
        <v>7873262.5600000005</v>
      </c>
      <c r="AN46" s="14">
        <f t="shared" si="44"/>
        <v>874806.95000000019</v>
      </c>
      <c r="AO46" s="11">
        <f t="shared" si="45"/>
        <v>378249.88</v>
      </c>
      <c r="AP46" s="3">
        <f t="shared" si="46"/>
        <v>340424.89</v>
      </c>
      <c r="AQ46" s="14">
        <f t="shared" si="47"/>
        <v>37824.990000000013</v>
      </c>
      <c r="AR46" s="11">
        <f t="shared" si="48"/>
        <v>1985811.8399999999</v>
      </c>
      <c r="AS46" s="3">
        <f t="shared" si="49"/>
        <v>1787230.66</v>
      </c>
      <c r="AT46" s="200">
        <f t="shared" si="17"/>
        <v>198581.18</v>
      </c>
      <c r="AU46" s="11">
        <f t="shared" si="27"/>
        <v>100000</v>
      </c>
      <c r="AV46" s="3">
        <f t="shared" si="28"/>
        <v>90000</v>
      </c>
      <c r="AW46" s="14">
        <f t="shared" si="29"/>
        <v>10000</v>
      </c>
    </row>
    <row r="47" spans="1:49" s="46" customFormat="1" ht="12.75" customHeight="1" x14ac:dyDescent="0.25">
      <c r="A47" s="115">
        <v>45</v>
      </c>
      <c r="B47" s="116">
        <v>5736</v>
      </c>
      <c r="C47" s="115" t="s">
        <v>150</v>
      </c>
      <c r="D47" s="117">
        <v>764857</v>
      </c>
      <c r="E47" s="115" t="s">
        <v>233</v>
      </c>
      <c r="F47" s="154">
        <v>8943096.3300000001</v>
      </c>
      <c r="G47" s="157">
        <f t="shared" si="35"/>
        <v>1.9311499272537749E-2</v>
      </c>
      <c r="H47" s="43">
        <f t="shared" si="19"/>
        <v>4842904.22</v>
      </c>
      <c r="I47" s="44">
        <f t="shared" si="20"/>
        <v>4358613.8</v>
      </c>
      <c r="J47" s="205">
        <f t="shared" si="21"/>
        <v>484290.41999999981</v>
      </c>
      <c r="K47" s="196">
        <v>3794323.38</v>
      </c>
      <c r="L47" s="105">
        <f t="shared" si="36"/>
        <v>3414891.04</v>
      </c>
      <c r="M47" s="114">
        <f t="shared" si="37"/>
        <v>379432.33999999985</v>
      </c>
      <c r="N47" s="130">
        <v>0</v>
      </c>
      <c r="O47" s="105">
        <f t="shared" si="38"/>
        <v>0</v>
      </c>
      <c r="P47" s="132">
        <f t="shared" si="39"/>
        <v>0</v>
      </c>
      <c r="Q47" s="197">
        <f>ROUND('IZRAČUN_M19 '!$D$17*'PRIJELAZNA SREDSTVA_LAG'!G47*'PRIJELAZNA SREDSTVA_LAG'!$Q$59,2)</f>
        <v>948580.84</v>
      </c>
      <c r="R47" s="194">
        <f t="shared" si="40"/>
        <v>853722.76</v>
      </c>
      <c r="S47" s="195">
        <f t="shared" si="41"/>
        <v>94858.079999999958</v>
      </c>
      <c r="T47" s="196">
        <v>100000</v>
      </c>
      <c r="U47" s="105">
        <f t="shared" si="22"/>
        <v>90000</v>
      </c>
      <c r="V47" s="132">
        <f t="shared" si="23"/>
        <v>10000</v>
      </c>
      <c r="W47" s="43">
        <f t="shared" si="30"/>
        <v>10939530.33</v>
      </c>
      <c r="X47" s="44">
        <f t="shared" si="31"/>
        <v>9845577.290000001</v>
      </c>
      <c r="Y47" s="45">
        <f t="shared" si="32"/>
        <v>1093953.0399999998</v>
      </c>
      <c r="Z47" s="145">
        <v>8810221.6799999997</v>
      </c>
      <c r="AA47" s="146">
        <v>7929199.5099999998</v>
      </c>
      <c r="AB47" s="145">
        <v>881022.16999999993</v>
      </c>
      <c r="AC47" s="147">
        <v>340689.38</v>
      </c>
      <c r="AD47" s="146">
        <v>306620.44</v>
      </c>
      <c r="AE47" s="148">
        <v>34068.94</v>
      </c>
      <c r="AF47" s="147">
        <v>1788619.27</v>
      </c>
      <c r="AG47" s="146">
        <v>1609757.34</v>
      </c>
      <c r="AH47" s="148">
        <v>178861.93</v>
      </c>
      <c r="AI47" s="11">
        <f t="shared" si="25"/>
        <v>15782434.549999999</v>
      </c>
      <c r="AJ47" s="3">
        <f t="shared" si="33"/>
        <v>14204191.09</v>
      </c>
      <c r="AK47" s="14">
        <f t="shared" si="34"/>
        <v>1578243.4599999997</v>
      </c>
      <c r="AL47" s="11">
        <f t="shared" si="42"/>
        <v>12604545.059999999</v>
      </c>
      <c r="AM47" s="3">
        <f t="shared" si="43"/>
        <v>11344090.550000001</v>
      </c>
      <c r="AN47" s="14">
        <f t="shared" si="44"/>
        <v>1260454.5099999998</v>
      </c>
      <c r="AO47" s="11">
        <f t="shared" si="45"/>
        <v>340689.38</v>
      </c>
      <c r="AP47" s="3">
        <f t="shared" si="46"/>
        <v>306620.44</v>
      </c>
      <c r="AQ47" s="14">
        <f t="shared" si="47"/>
        <v>34068.94</v>
      </c>
      <c r="AR47" s="11">
        <f t="shared" si="48"/>
        <v>2737200.11</v>
      </c>
      <c r="AS47" s="3">
        <f t="shared" si="49"/>
        <v>2463480.1</v>
      </c>
      <c r="AT47" s="200">
        <f t="shared" si="17"/>
        <v>273720.00999999995</v>
      </c>
      <c r="AU47" s="11">
        <f t="shared" si="27"/>
        <v>100000</v>
      </c>
      <c r="AV47" s="3">
        <f t="shared" si="28"/>
        <v>90000</v>
      </c>
      <c r="AW47" s="14">
        <f t="shared" si="29"/>
        <v>10000</v>
      </c>
    </row>
    <row r="48" spans="1:49" s="46" customFormat="1" ht="12.75" customHeight="1" x14ac:dyDescent="0.25">
      <c r="A48" s="115">
        <v>46</v>
      </c>
      <c r="B48" s="116">
        <v>5735</v>
      </c>
      <c r="C48" s="115" t="s">
        <v>153</v>
      </c>
      <c r="D48" s="117">
        <v>764718</v>
      </c>
      <c r="E48" s="115" t="s">
        <v>154</v>
      </c>
      <c r="F48" s="154">
        <v>7715612.5199999996</v>
      </c>
      <c r="G48" s="157">
        <f t="shared" si="35"/>
        <v>1.666090133316982E-2</v>
      </c>
      <c r="H48" s="43">
        <f t="shared" si="19"/>
        <v>4191917.37</v>
      </c>
      <c r="I48" s="44">
        <f t="shared" si="20"/>
        <v>3772725.63</v>
      </c>
      <c r="J48" s="205">
        <f t="shared" si="21"/>
        <v>419191.74000000011</v>
      </c>
      <c r="K48" s="196">
        <v>3273533.9</v>
      </c>
      <c r="L48" s="105">
        <f t="shared" si="36"/>
        <v>2946180.51</v>
      </c>
      <c r="M48" s="114">
        <f t="shared" si="37"/>
        <v>327353.39000000013</v>
      </c>
      <c r="N48" s="130">
        <v>0</v>
      </c>
      <c r="O48" s="105">
        <f t="shared" si="38"/>
        <v>0</v>
      </c>
      <c r="P48" s="132">
        <f t="shared" si="39"/>
        <v>0</v>
      </c>
      <c r="Q48" s="197">
        <f>ROUND('IZRAČUN_M19 '!$D$17*'PRIJELAZNA SREDSTVA_LAG'!G48*'PRIJELAZNA SREDSTVA_LAG'!$Q$59,2)</f>
        <v>818383.47</v>
      </c>
      <c r="R48" s="194">
        <f t="shared" si="40"/>
        <v>736545.12</v>
      </c>
      <c r="S48" s="195">
        <f t="shared" si="41"/>
        <v>81838.349999999977</v>
      </c>
      <c r="T48" s="196">
        <v>100000</v>
      </c>
      <c r="U48" s="105">
        <f t="shared" si="22"/>
        <v>90000</v>
      </c>
      <c r="V48" s="132">
        <f t="shared" si="23"/>
        <v>10000</v>
      </c>
      <c r="W48" s="43">
        <f t="shared" si="30"/>
        <v>9342336.5199999996</v>
      </c>
      <c r="X48" s="44">
        <f t="shared" si="31"/>
        <v>8408102.870000001</v>
      </c>
      <c r="Y48" s="45">
        <f t="shared" si="32"/>
        <v>934233.64999999991</v>
      </c>
      <c r="Z48" s="145">
        <v>7505285.9199999999</v>
      </c>
      <c r="AA48" s="146">
        <v>6754757.3300000001</v>
      </c>
      <c r="AB48" s="145">
        <v>750528.58999999985</v>
      </c>
      <c r="AC48" s="147">
        <v>293928.09999999998</v>
      </c>
      <c r="AD48" s="146">
        <v>264535.28999999998</v>
      </c>
      <c r="AE48" s="148">
        <v>29392.81</v>
      </c>
      <c r="AF48" s="147">
        <v>1543122.5</v>
      </c>
      <c r="AG48" s="146">
        <v>1388810.25</v>
      </c>
      <c r="AH48" s="148">
        <v>154312.25</v>
      </c>
      <c r="AI48" s="11">
        <f t="shared" si="25"/>
        <v>13534253.890000001</v>
      </c>
      <c r="AJ48" s="3">
        <f t="shared" si="33"/>
        <v>12180828.5</v>
      </c>
      <c r="AK48" s="14">
        <f t="shared" si="34"/>
        <v>1353425.3900000001</v>
      </c>
      <c r="AL48" s="11">
        <f t="shared" si="42"/>
        <v>10778819.82</v>
      </c>
      <c r="AM48" s="3">
        <f t="shared" si="43"/>
        <v>9700937.8399999999</v>
      </c>
      <c r="AN48" s="14">
        <f t="shared" si="44"/>
        <v>1077881.98</v>
      </c>
      <c r="AO48" s="11">
        <f t="shared" si="45"/>
        <v>293928.09999999998</v>
      </c>
      <c r="AP48" s="3">
        <f t="shared" si="46"/>
        <v>264535.28999999998</v>
      </c>
      <c r="AQ48" s="14">
        <f t="shared" si="47"/>
        <v>29392.81</v>
      </c>
      <c r="AR48" s="11">
        <f t="shared" si="48"/>
        <v>2361505.9699999997</v>
      </c>
      <c r="AS48" s="3">
        <f t="shared" si="49"/>
        <v>2125355.37</v>
      </c>
      <c r="AT48" s="200">
        <f t="shared" si="17"/>
        <v>236150.59999999998</v>
      </c>
      <c r="AU48" s="11">
        <f t="shared" si="27"/>
        <v>100000</v>
      </c>
      <c r="AV48" s="3">
        <f t="shared" si="28"/>
        <v>90000</v>
      </c>
      <c r="AW48" s="14">
        <f t="shared" si="29"/>
        <v>10000</v>
      </c>
    </row>
    <row r="49" spans="1:49" s="46" customFormat="1" ht="12.75" customHeight="1" x14ac:dyDescent="0.25">
      <c r="A49" s="40">
        <v>47</v>
      </c>
      <c r="B49" s="49">
        <v>5733</v>
      </c>
      <c r="C49" s="40" t="s">
        <v>156</v>
      </c>
      <c r="D49" s="41">
        <v>766768</v>
      </c>
      <c r="E49" s="40" t="s">
        <v>234</v>
      </c>
      <c r="F49" s="154">
        <v>6488128.71</v>
      </c>
      <c r="G49" s="157">
        <f t="shared" si="35"/>
        <v>1.4010303393801896E-2</v>
      </c>
      <c r="H49" s="43">
        <f t="shared" si="19"/>
        <v>3540930.52</v>
      </c>
      <c r="I49" s="44">
        <f t="shared" si="20"/>
        <v>3186837.4699999997</v>
      </c>
      <c r="J49" s="205">
        <f t="shared" si="21"/>
        <v>354093.04999999993</v>
      </c>
      <c r="K49" s="196">
        <v>2752744.42</v>
      </c>
      <c r="L49" s="105">
        <f t="shared" si="36"/>
        <v>2477469.98</v>
      </c>
      <c r="M49" s="114">
        <f t="shared" si="37"/>
        <v>275274.43999999994</v>
      </c>
      <c r="N49" s="130">
        <v>0</v>
      </c>
      <c r="O49" s="105">
        <f t="shared" si="38"/>
        <v>0</v>
      </c>
      <c r="P49" s="132">
        <f t="shared" si="39"/>
        <v>0</v>
      </c>
      <c r="Q49" s="197">
        <f>ROUND('IZRAČUN_M19 '!$D$17*'PRIJELAZNA SREDSTVA_LAG'!G49*'PRIJELAZNA SREDSTVA_LAG'!$Q$59,2)</f>
        <v>688186.1</v>
      </c>
      <c r="R49" s="194">
        <f t="shared" si="40"/>
        <v>619367.49</v>
      </c>
      <c r="S49" s="195">
        <f t="shared" si="41"/>
        <v>68818.609999999986</v>
      </c>
      <c r="T49" s="196">
        <v>100000</v>
      </c>
      <c r="U49" s="105">
        <f t="shared" si="22"/>
        <v>90000</v>
      </c>
      <c r="V49" s="132">
        <f t="shared" si="23"/>
        <v>10000</v>
      </c>
      <c r="W49" s="43">
        <f t="shared" si="30"/>
        <v>6488128.71</v>
      </c>
      <c r="X49" s="44">
        <f t="shared" si="31"/>
        <v>5839315.8399999999</v>
      </c>
      <c r="Y49" s="45">
        <f t="shared" si="32"/>
        <v>648812.87</v>
      </c>
      <c r="Z49" s="141">
        <v>4943336.16</v>
      </c>
      <c r="AA49" s="142">
        <v>4449002.54</v>
      </c>
      <c r="AB49" s="142">
        <v>494333.62</v>
      </c>
      <c r="AC49" s="143">
        <v>247166.81</v>
      </c>
      <c r="AD49" s="142">
        <v>222450.13</v>
      </c>
      <c r="AE49" s="144">
        <v>24716.68</v>
      </c>
      <c r="AF49" s="143">
        <v>1297625.74</v>
      </c>
      <c r="AG49" s="142">
        <v>1167863.17</v>
      </c>
      <c r="AH49" s="144">
        <v>129762.57</v>
      </c>
      <c r="AI49" s="11">
        <f t="shared" si="25"/>
        <v>10029059.23</v>
      </c>
      <c r="AJ49" s="3">
        <f t="shared" si="33"/>
        <v>9026153.3099999987</v>
      </c>
      <c r="AK49" s="14">
        <f t="shared" si="34"/>
        <v>1002905.9199999999</v>
      </c>
      <c r="AL49" s="11">
        <f t="shared" si="42"/>
        <v>7696080.5800000001</v>
      </c>
      <c r="AM49" s="3">
        <f t="shared" si="43"/>
        <v>6926472.5199999996</v>
      </c>
      <c r="AN49" s="14">
        <f t="shared" si="44"/>
        <v>769608.05999999994</v>
      </c>
      <c r="AO49" s="11">
        <f t="shared" si="45"/>
        <v>247166.81</v>
      </c>
      <c r="AP49" s="3">
        <f t="shared" si="46"/>
        <v>222450.13</v>
      </c>
      <c r="AQ49" s="14">
        <f t="shared" si="47"/>
        <v>24716.68</v>
      </c>
      <c r="AR49" s="11">
        <f t="shared" si="48"/>
        <v>1985811.8399999999</v>
      </c>
      <c r="AS49" s="3">
        <f t="shared" si="49"/>
        <v>1787230.66</v>
      </c>
      <c r="AT49" s="200">
        <f t="shared" si="17"/>
        <v>198581.18</v>
      </c>
      <c r="AU49" s="11">
        <f t="shared" si="27"/>
        <v>100000</v>
      </c>
      <c r="AV49" s="3">
        <f t="shared" si="28"/>
        <v>90000</v>
      </c>
      <c r="AW49" s="14">
        <f t="shared" si="29"/>
        <v>10000</v>
      </c>
    </row>
    <row r="50" spans="1:49" s="46" customFormat="1" ht="12.75" customHeight="1" x14ac:dyDescent="0.25">
      <c r="A50" s="115">
        <v>48</v>
      </c>
      <c r="B50" s="116">
        <v>5732</v>
      </c>
      <c r="C50" s="115" t="s">
        <v>159</v>
      </c>
      <c r="D50" s="117">
        <v>765269</v>
      </c>
      <c r="E50" s="115" t="s">
        <v>235</v>
      </c>
      <c r="F50" s="154">
        <v>7715612.5199999996</v>
      </c>
      <c r="G50" s="157">
        <f t="shared" si="35"/>
        <v>1.666090133316982E-2</v>
      </c>
      <c r="H50" s="43">
        <f t="shared" si="19"/>
        <v>4191917.37</v>
      </c>
      <c r="I50" s="44">
        <f t="shared" si="20"/>
        <v>3772725.6300000004</v>
      </c>
      <c r="J50" s="205">
        <f t="shared" si="21"/>
        <v>419191.73999999987</v>
      </c>
      <c r="K50" s="196">
        <f>ROUND('IZRAČUN_M19 '!$D$17*'PRIJELAZNA SREDSTVA_LAG'!G50*$K$59,2)</f>
        <v>3117651.33</v>
      </c>
      <c r="L50" s="105">
        <f t="shared" si="36"/>
        <v>2805886.2</v>
      </c>
      <c r="M50" s="114">
        <f t="shared" si="37"/>
        <v>311765.12999999989</v>
      </c>
      <c r="N50" s="130">
        <f>ROUND('IZRAČUN_M19 '!$D$17*'PRIJELAZNA SREDSTVA_LAG'!G50*'PRIJELAZNA SREDSTVA_LAG'!$N$59,2)</f>
        <v>155882.57</v>
      </c>
      <c r="O50" s="105">
        <f t="shared" si="38"/>
        <v>140294.31</v>
      </c>
      <c r="P50" s="132">
        <f t="shared" si="39"/>
        <v>15588.260000000009</v>
      </c>
      <c r="Q50" s="197">
        <f>ROUND('IZRAČUN_M19 '!$D$17*'PRIJELAZNA SREDSTVA_LAG'!G50*'PRIJELAZNA SREDSTVA_LAG'!$Q$59,2)</f>
        <v>818383.47</v>
      </c>
      <c r="R50" s="194">
        <f t="shared" si="40"/>
        <v>736545.12</v>
      </c>
      <c r="S50" s="195">
        <f t="shared" si="41"/>
        <v>81838.349999999977</v>
      </c>
      <c r="T50" s="196">
        <v>100000</v>
      </c>
      <c r="U50" s="105">
        <f t="shared" si="22"/>
        <v>90000</v>
      </c>
      <c r="V50" s="132">
        <f t="shared" si="23"/>
        <v>10000</v>
      </c>
      <c r="W50" s="43">
        <f t="shared" si="30"/>
        <v>9342336.5199999996</v>
      </c>
      <c r="X50" s="44">
        <f t="shared" si="31"/>
        <v>8408102.870000001</v>
      </c>
      <c r="Y50" s="45">
        <f t="shared" si="32"/>
        <v>934233.64999999991</v>
      </c>
      <c r="Z50" s="145">
        <v>7505285.9199999999</v>
      </c>
      <c r="AA50" s="146">
        <v>6754757.3300000001</v>
      </c>
      <c r="AB50" s="145">
        <v>750528.58999999985</v>
      </c>
      <c r="AC50" s="147">
        <v>293928.09999999998</v>
      </c>
      <c r="AD50" s="146">
        <v>264535.28999999998</v>
      </c>
      <c r="AE50" s="148">
        <v>29392.81</v>
      </c>
      <c r="AF50" s="147">
        <v>1543122.5</v>
      </c>
      <c r="AG50" s="146">
        <v>1388810.25</v>
      </c>
      <c r="AH50" s="148">
        <v>154312.25</v>
      </c>
      <c r="AI50" s="11">
        <f t="shared" si="25"/>
        <v>13534253.890000001</v>
      </c>
      <c r="AJ50" s="3">
        <f t="shared" si="33"/>
        <v>12180828.5</v>
      </c>
      <c r="AK50" s="14">
        <f t="shared" si="34"/>
        <v>1353425.3899999997</v>
      </c>
      <c r="AL50" s="11">
        <f t="shared" si="42"/>
        <v>10622937.25</v>
      </c>
      <c r="AM50" s="3">
        <f t="shared" si="43"/>
        <v>9560643.5300000012</v>
      </c>
      <c r="AN50" s="14">
        <f t="shared" si="44"/>
        <v>1062293.7199999997</v>
      </c>
      <c r="AO50" s="11">
        <f t="shared" si="45"/>
        <v>449810.67</v>
      </c>
      <c r="AP50" s="3">
        <f t="shared" si="46"/>
        <v>404829.6</v>
      </c>
      <c r="AQ50" s="14">
        <f t="shared" si="47"/>
        <v>44981.070000000007</v>
      </c>
      <c r="AR50" s="11">
        <f t="shared" si="48"/>
        <v>2361505.9699999997</v>
      </c>
      <c r="AS50" s="3">
        <f t="shared" si="49"/>
        <v>2125355.37</v>
      </c>
      <c r="AT50" s="200">
        <f t="shared" si="17"/>
        <v>236150.59999999998</v>
      </c>
      <c r="AU50" s="11">
        <f t="shared" si="27"/>
        <v>100000</v>
      </c>
      <c r="AV50" s="3">
        <f t="shared" si="28"/>
        <v>90000</v>
      </c>
      <c r="AW50" s="14">
        <f t="shared" si="29"/>
        <v>10000</v>
      </c>
    </row>
    <row r="51" spans="1:49" s="46" customFormat="1" ht="12.75" customHeight="1" x14ac:dyDescent="0.25">
      <c r="A51" s="40">
        <v>49</v>
      </c>
      <c r="B51" s="49">
        <v>5731</v>
      </c>
      <c r="C51" s="40" t="s">
        <v>162</v>
      </c>
      <c r="D51" s="41">
        <v>767321</v>
      </c>
      <c r="E51" s="40" t="s">
        <v>163</v>
      </c>
      <c r="F51" s="154">
        <v>6312773.8799999999</v>
      </c>
      <c r="G51" s="157">
        <f t="shared" si="35"/>
        <v>1.3631646545320762E-2</v>
      </c>
      <c r="H51" s="43">
        <f t="shared" si="19"/>
        <v>3447932.3899999997</v>
      </c>
      <c r="I51" s="44">
        <f t="shared" si="20"/>
        <v>3103139.15</v>
      </c>
      <c r="J51" s="205">
        <f t="shared" si="21"/>
        <v>344793.23999999987</v>
      </c>
      <c r="K51" s="196">
        <v>2678345.9099999997</v>
      </c>
      <c r="L51" s="105">
        <f t="shared" si="36"/>
        <v>2410511.3199999998</v>
      </c>
      <c r="M51" s="114">
        <f t="shared" si="37"/>
        <v>267834.58999999985</v>
      </c>
      <c r="N51" s="130">
        <v>0</v>
      </c>
      <c r="O51" s="105">
        <f t="shared" si="38"/>
        <v>0</v>
      </c>
      <c r="P51" s="132">
        <f t="shared" si="39"/>
        <v>0</v>
      </c>
      <c r="Q51" s="197">
        <f>ROUND('IZRAČUN_M19 '!$D$17*'PRIJELAZNA SREDSTVA_LAG'!G51*'PRIJELAZNA SREDSTVA_LAG'!$Q$59,2)</f>
        <v>669586.48</v>
      </c>
      <c r="R51" s="194">
        <f t="shared" si="40"/>
        <v>602627.82999999996</v>
      </c>
      <c r="S51" s="195">
        <f t="shared" si="41"/>
        <v>66958.650000000023</v>
      </c>
      <c r="T51" s="196">
        <v>100000</v>
      </c>
      <c r="U51" s="105">
        <f t="shared" si="22"/>
        <v>90000</v>
      </c>
      <c r="V51" s="132">
        <f t="shared" si="23"/>
        <v>10000</v>
      </c>
      <c r="W51" s="43">
        <f t="shared" si="30"/>
        <v>6312773.8800000008</v>
      </c>
      <c r="X51" s="44">
        <f t="shared" si="31"/>
        <v>5681496.4900000002</v>
      </c>
      <c r="Y51" s="45">
        <f t="shared" si="32"/>
        <v>631277.39</v>
      </c>
      <c r="Z51" s="141">
        <v>4809732.4800000004</v>
      </c>
      <c r="AA51" s="142">
        <v>4328759.2300000004</v>
      </c>
      <c r="AB51" s="142">
        <v>480973.25</v>
      </c>
      <c r="AC51" s="143">
        <v>240486.62</v>
      </c>
      <c r="AD51" s="142">
        <v>216437.96</v>
      </c>
      <c r="AE51" s="144">
        <v>24048.66</v>
      </c>
      <c r="AF51" s="143">
        <v>1262554.78</v>
      </c>
      <c r="AG51" s="142">
        <v>1136299.3</v>
      </c>
      <c r="AH51" s="144">
        <v>126255.48</v>
      </c>
      <c r="AI51" s="11">
        <f t="shared" si="25"/>
        <v>9760706.2700000014</v>
      </c>
      <c r="AJ51" s="3">
        <f t="shared" si="33"/>
        <v>8784635.6400000006</v>
      </c>
      <c r="AK51" s="14">
        <f t="shared" si="34"/>
        <v>976070.62999999989</v>
      </c>
      <c r="AL51" s="11">
        <f t="shared" si="42"/>
        <v>7488078.3900000006</v>
      </c>
      <c r="AM51" s="3">
        <f t="shared" si="43"/>
        <v>6739270.5500000007</v>
      </c>
      <c r="AN51" s="14">
        <f t="shared" si="44"/>
        <v>748807.83999999985</v>
      </c>
      <c r="AO51" s="11">
        <f t="shared" si="45"/>
        <v>240486.62</v>
      </c>
      <c r="AP51" s="3">
        <f t="shared" si="46"/>
        <v>216437.96</v>
      </c>
      <c r="AQ51" s="14">
        <f t="shared" si="47"/>
        <v>24048.66</v>
      </c>
      <c r="AR51" s="11">
        <f t="shared" si="48"/>
        <v>1932141.26</v>
      </c>
      <c r="AS51" s="3">
        <f t="shared" si="49"/>
        <v>1738927.13</v>
      </c>
      <c r="AT51" s="200">
        <f t="shared" si="17"/>
        <v>193214.13</v>
      </c>
      <c r="AU51" s="11">
        <f t="shared" si="27"/>
        <v>100000</v>
      </c>
      <c r="AV51" s="3">
        <f t="shared" si="28"/>
        <v>90000</v>
      </c>
      <c r="AW51" s="14">
        <f t="shared" si="29"/>
        <v>10000</v>
      </c>
    </row>
    <row r="52" spans="1:49" s="46" customFormat="1" ht="12.75" customHeight="1" x14ac:dyDescent="0.25">
      <c r="A52" s="115">
        <v>50</v>
      </c>
      <c r="B52" s="116">
        <v>5728</v>
      </c>
      <c r="C52" s="115" t="s">
        <v>165</v>
      </c>
      <c r="D52" s="117">
        <v>765031</v>
      </c>
      <c r="E52" s="115" t="s">
        <v>236</v>
      </c>
      <c r="F52" s="154">
        <v>8417031.8399999999</v>
      </c>
      <c r="G52" s="157">
        <f t="shared" si="35"/>
        <v>1.817552872709435E-2</v>
      </c>
      <c r="H52" s="43">
        <f t="shared" si="19"/>
        <v>4563909.8600000003</v>
      </c>
      <c r="I52" s="44">
        <f t="shared" si="20"/>
        <v>4107518.8699999996</v>
      </c>
      <c r="J52" s="205">
        <f t="shared" si="21"/>
        <v>456390.99000000034</v>
      </c>
      <c r="K52" s="196">
        <f>ROUND('IZRAČUN_M19 '!$D$17*'PRIJELAZNA SREDSTVA_LAG'!G52*$K$59,2)</f>
        <v>3401074.18</v>
      </c>
      <c r="L52" s="105">
        <f t="shared" si="36"/>
        <v>3060966.76</v>
      </c>
      <c r="M52" s="114">
        <f t="shared" si="37"/>
        <v>340107.42000000039</v>
      </c>
      <c r="N52" s="130">
        <f>ROUND('IZRAČUN_M19 '!$D$17*'PRIJELAZNA SREDSTVA_LAG'!G52*'PRIJELAZNA SREDSTVA_LAG'!$N$59,2)</f>
        <v>170053.71</v>
      </c>
      <c r="O52" s="105">
        <f t="shared" si="38"/>
        <v>153048.34</v>
      </c>
      <c r="P52" s="132">
        <f t="shared" si="39"/>
        <v>17005.369999999995</v>
      </c>
      <c r="Q52" s="197">
        <f>ROUND('IZRAČUN_M19 '!$D$17*'PRIJELAZNA SREDSTVA_LAG'!G52*'PRIJELAZNA SREDSTVA_LAG'!$Q$59,2)</f>
        <v>892781.97</v>
      </c>
      <c r="R52" s="194">
        <f t="shared" si="40"/>
        <v>803503.77</v>
      </c>
      <c r="S52" s="195">
        <f t="shared" si="41"/>
        <v>89278.199999999953</v>
      </c>
      <c r="T52" s="196">
        <v>100000</v>
      </c>
      <c r="U52" s="105">
        <f t="shared" si="22"/>
        <v>90000</v>
      </c>
      <c r="V52" s="132">
        <f t="shared" si="23"/>
        <v>10000</v>
      </c>
      <c r="W52" s="43">
        <f t="shared" si="30"/>
        <v>9895871.8399999999</v>
      </c>
      <c r="X52" s="44">
        <f t="shared" si="31"/>
        <v>8906284.6600000001</v>
      </c>
      <c r="Y52" s="45">
        <f t="shared" si="32"/>
        <v>989587.17999999924</v>
      </c>
      <c r="Z52" s="145">
        <v>7891816.6399999997</v>
      </c>
      <c r="AA52" s="146">
        <v>7102634.9800000004</v>
      </c>
      <c r="AB52" s="145">
        <v>789181.65999999922</v>
      </c>
      <c r="AC52" s="147">
        <v>320648.83</v>
      </c>
      <c r="AD52" s="146">
        <v>288583.95</v>
      </c>
      <c r="AE52" s="148">
        <v>32064.880000000001</v>
      </c>
      <c r="AF52" s="147">
        <v>1683406.37</v>
      </c>
      <c r="AG52" s="146">
        <v>1515065.73</v>
      </c>
      <c r="AH52" s="148">
        <v>168340.64</v>
      </c>
      <c r="AI52" s="11">
        <f t="shared" si="25"/>
        <v>14459781.699999999</v>
      </c>
      <c r="AJ52" s="3">
        <f t="shared" si="33"/>
        <v>13013803.530000001</v>
      </c>
      <c r="AK52" s="14">
        <f t="shared" si="34"/>
        <v>1445978.1699999995</v>
      </c>
      <c r="AL52" s="11">
        <f t="shared" si="42"/>
        <v>11292890.82</v>
      </c>
      <c r="AM52" s="3">
        <f t="shared" si="43"/>
        <v>10163601.74</v>
      </c>
      <c r="AN52" s="14">
        <f t="shared" si="44"/>
        <v>1129289.0799999996</v>
      </c>
      <c r="AO52" s="11">
        <f t="shared" si="45"/>
        <v>490702.54000000004</v>
      </c>
      <c r="AP52" s="3">
        <f t="shared" si="46"/>
        <v>441632.29000000004</v>
      </c>
      <c r="AQ52" s="14">
        <f t="shared" si="47"/>
        <v>49070.25</v>
      </c>
      <c r="AR52" s="11">
        <f t="shared" si="48"/>
        <v>2576188.34</v>
      </c>
      <c r="AS52" s="3">
        <f t="shared" si="49"/>
        <v>2318569.5</v>
      </c>
      <c r="AT52" s="200">
        <f t="shared" si="17"/>
        <v>257618.83999999997</v>
      </c>
      <c r="AU52" s="11">
        <f t="shared" si="27"/>
        <v>100000</v>
      </c>
      <c r="AV52" s="3">
        <f t="shared" si="28"/>
        <v>90000</v>
      </c>
      <c r="AW52" s="14">
        <f t="shared" si="29"/>
        <v>10000</v>
      </c>
    </row>
    <row r="53" spans="1:49" s="46" customFormat="1" ht="12.75" customHeight="1" x14ac:dyDescent="0.25">
      <c r="A53" s="40">
        <v>51</v>
      </c>
      <c r="B53" s="49">
        <v>5727</v>
      </c>
      <c r="C53" s="40" t="s">
        <v>168</v>
      </c>
      <c r="D53" s="41">
        <v>765680</v>
      </c>
      <c r="E53" s="40" t="s">
        <v>237</v>
      </c>
      <c r="F53" s="154">
        <v>7014193.2000000002</v>
      </c>
      <c r="G53" s="157">
        <f t="shared" si="35"/>
        <v>1.5146273939245293E-2</v>
      </c>
      <c r="H53" s="43">
        <f t="shared" si="19"/>
        <v>3819924.87</v>
      </c>
      <c r="I53" s="44">
        <f t="shared" si="20"/>
        <v>3437932.38</v>
      </c>
      <c r="J53" s="205">
        <f t="shared" si="21"/>
        <v>381992.48999999976</v>
      </c>
      <c r="K53" s="196">
        <v>3025939.9</v>
      </c>
      <c r="L53" s="105">
        <f t="shared" si="36"/>
        <v>2723345.91</v>
      </c>
      <c r="M53" s="114">
        <f t="shared" si="37"/>
        <v>302593.98999999976</v>
      </c>
      <c r="N53" s="130">
        <v>0</v>
      </c>
      <c r="O53" s="105">
        <f t="shared" si="38"/>
        <v>0</v>
      </c>
      <c r="P53" s="132">
        <f t="shared" si="39"/>
        <v>0</v>
      </c>
      <c r="Q53" s="197">
        <f>ROUND('IZRAČUN_M19 '!$D$17*'PRIJELAZNA SREDSTVA_LAG'!G53*'PRIJELAZNA SREDSTVA_LAG'!$Q$59,2)</f>
        <v>743984.97</v>
      </c>
      <c r="R53" s="194">
        <f t="shared" si="40"/>
        <v>669586.47</v>
      </c>
      <c r="S53" s="195">
        <f t="shared" si="41"/>
        <v>74398.5</v>
      </c>
      <c r="T53" s="196">
        <v>50000</v>
      </c>
      <c r="U53" s="105">
        <f t="shared" si="22"/>
        <v>45000</v>
      </c>
      <c r="V53" s="132">
        <f t="shared" si="23"/>
        <v>5000</v>
      </c>
      <c r="W53" s="43">
        <f t="shared" si="30"/>
        <v>7014193.2000000002</v>
      </c>
      <c r="X53" s="44">
        <f t="shared" si="31"/>
        <v>6312773.8800000008</v>
      </c>
      <c r="Y53" s="45">
        <f t="shared" si="32"/>
        <v>701419.32</v>
      </c>
      <c r="Z53" s="141">
        <v>5344147.2</v>
      </c>
      <c r="AA53" s="142">
        <v>4809732.4800000004</v>
      </c>
      <c r="AB53" s="142">
        <v>534414.72</v>
      </c>
      <c r="AC53" s="143">
        <v>267207.36</v>
      </c>
      <c r="AD53" s="142">
        <v>240486.62</v>
      </c>
      <c r="AE53" s="144">
        <v>26720.74</v>
      </c>
      <c r="AF53" s="143">
        <v>1402838.64</v>
      </c>
      <c r="AG53" s="142">
        <v>1262554.78</v>
      </c>
      <c r="AH53" s="144">
        <v>140283.85999999999</v>
      </c>
      <c r="AI53" s="11">
        <f t="shared" si="25"/>
        <v>10834118.069999998</v>
      </c>
      <c r="AJ53" s="3">
        <f t="shared" si="33"/>
        <v>9750706.2600000016</v>
      </c>
      <c r="AK53" s="14">
        <f t="shared" si="34"/>
        <v>1083411.8099999996</v>
      </c>
      <c r="AL53" s="11">
        <f t="shared" si="42"/>
        <v>8370087.0999999996</v>
      </c>
      <c r="AM53" s="3">
        <f t="shared" si="43"/>
        <v>7533078.3900000006</v>
      </c>
      <c r="AN53" s="14">
        <f t="shared" si="44"/>
        <v>837008.70999999973</v>
      </c>
      <c r="AO53" s="11">
        <f t="shared" si="45"/>
        <v>267207.36</v>
      </c>
      <c r="AP53" s="3">
        <f t="shared" si="46"/>
        <v>240486.62</v>
      </c>
      <c r="AQ53" s="14">
        <f t="shared" si="47"/>
        <v>26720.74</v>
      </c>
      <c r="AR53" s="11">
        <f t="shared" si="48"/>
        <v>2146823.61</v>
      </c>
      <c r="AS53" s="3">
        <f t="shared" si="49"/>
        <v>1932141.25</v>
      </c>
      <c r="AT53" s="200">
        <f t="shared" si="17"/>
        <v>214682.36</v>
      </c>
      <c r="AU53" s="11">
        <f t="shared" si="27"/>
        <v>50000</v>
      </c>
      <c r="AV53" s="3">
        <f t="shared" si="28"/>
        <v>45000</v>
      </c>
      <c r="AW53" s="14">
        <f t="shared" si="29"/>
        <v>5000</v>
      </c>
    </row>
    <row r="54" spans="1:49" s="46" customFormat="1" ht="12.75" customHeight="1" x14ac:dyDescent="0.25">
      <c r="A54" s="115">
        <v>52</v>
      </c>
      <c r="B54" s="116">
        <v>5726</v>
      </c>
      <c r="C54" s="115" t="s">
        <v>171</v>
      </c>
      <c r="D54" s="117">
        <v>765399</v>
      </c>
      <c r="E54" s="115" t="s">
        <v>172</v>
      </c>
      <c r="F54" s="154">
        <v>7890967.3499999996</v>
      </c>
      <c r="G54" s="157">
        <f t="shared" si="35"/>
        <v>1.7039558181650951E-2</v>
      </c>
      <c r="H54" s="43">
        <f t="shared" si="19"/>
        <v>4284915.49</v>
      </c>
      <c r="I54" s="44">
        <f t="shared" si="20"/>
        <v>3856423.94</v>
      </c>
      <c r="J54" s="205">
        <f t="shared" si="21"/>
        <v>428491.55000000016</v>
      </c>
      <c r="K54" s="196">
        <v>3347932.39</v>
      </c>
      <c r="L54" s="105">
        <f t="shared" si="36"/>
        <v>3013139.15</v>
      </c>
      <c r="M54" s="114">
        <f t="shared" si="37"/>
        <v>334793.24000000022</v>
      </c>
      <c r="N54" s="130">
        <v>0</v>
      </c>
      <c r="O54" s="105">
        <f t="shared" si="38"/>
        <v>0</v>
      </c>
      <c r="P54" s="132">
        <f t="shared" si="39"/>
        <v>0</v>
      </c>
      <c r="Q54" s="197">
        <f>ROUND('IZRAČUN_M19 '!$D$17*'PRIJELAZNA SREDSTVA_LAG'!G54*'PRIJELAZNA SREDSTVA_LAG'!$Q$59,2)</f>
        <v>836983.1</v>
      </c>
      <c r="R54" s="194">
        <f t="shared" si="40"/>
        <v>753284.79</v>
      </c>
      <c r="S54" s="195">
        <f t="shared" si="41"/>
        <v>83698.309999999939</v>
      </c>
      <c r="T54" s="196">
        <v>100000</v>
      </c>
      <c r="U54" s="105">
        <f t="shared" si="22"/>
        <v>90000</v>
      </c>
      <c r="V54" s="132">
        <f t="shared" si="23"/>
        <v>10000</v>
      </c>
      <c r="W54" s="43">
        <f t="shared" si="30"/>
        <v>9074039.3499999996</v>
      </c>
      <c r="X54" s="44">
        <f t="shared" si="31"/>
        <v>8166635.4100000001</v>
      </c>
      <c r="Y54" s="45">
        <f t="shared" si="32"/>
        <v>907403.93999999971</v>
      </c>
      <c r="Z54" s="145">
        <v>7195237.5999999996</v>
      </c>
      <c r="AA54" s="146">
        <v>6475713.8399999999</v>
      </c>
      <c r="AB54" s="145">
        <v>719523.75999999978</v>
      </c>
      <c r="AC54" s="147">
        <v>300608.28000000003</v>
      </c>
      <c r="AD54" s="146">
        <v>270547.45</v>
      </c>
      <c r="AE54" s="148">
        <v>30060.83</v>
      </c>
      <c r="AF54" s="147">
        <v>1578193.47</v>
      </c>
      <c r="AG54" s="146">
        <v>1420374.12</v>
      </c>
      <c r="AH54" s="148">
        <v>157819.35</v>
      </c>
      <c r="AI54" s="11">
        <f t="shared" si="25"/>
        <v>13358954.84</v>
      </c>
      <c r="AJ54" s="3">
        <f t="shared" si="33"/>
        <v>12023059.35</v>
      </c>
      <c r="AK54" s="14">
        <f t="shared" si="34"/>
        <v>1335895.49</v>
      </c>
      <c r="AL54" s="11">
        <f t="shared" si="42"/>
        <v>10543169.99</v>
      </c>
      <c r="AM54" s="3">
        <f t="shared" si="43"/>
        <v>9488852.9900000002</v>
      </c>
      <c r="AN54" s="14">
        <f t="shared" si="44"/>
        <v>1054317</v>
      </c>
      <c r="AO54" s="11">
        <f t="shared" si="45"/>
        <v>300608.28000000003</v>
      </c>
      <c r="AP54" s="3">
        <f t="shared" si="46"/>
        <v>270547.45</v>
      </c>
      <c r="AQ54" s="14">
        <f t="shared" si="47"/>
        <v>30060.83</v>
      </c>
      <c r="AR54" s="11">
        <f t="shared" si="48"/>
        <v>2415176.5699999998</v>
      </c>
      <c r="AS54" s="3">
        <f t="shared" si="49"/>
        <v>2173658.91</v>
      </c>
      <c r="AT54" s="200">
        <f t="shared" si="17"/>
        <v>241517.65999999995</v>
      </c>
      <c r="AU54" s="11">
        <f t="shared" si="27"/>
        <v>100000</v>
      </c>
      <c r="AV54" s="3">
        <f t="shared" si="28"/>
        <v>90000</v>
      </c>
      <c r="AW54" s="14">
        <f t="shared" si="29"/>
        <v>10000</v>
      </c>
    </row>
    <row r="55" spans="1:49" s="46" customFormat="1" ht="12.75" customHeight="1" x14ac:dyDescent="0.25">
      <c r="A55" s="40">
        <v>53</v>
      </c>
      <c r="B55" s="49">
        <v>5717</v>
      </c>
      <c r="C55" s="40" t="s">
        <v>174</v>
      </c>
      <c r="D55" s="41">
        <v>765525</v>
      </c>
      <c r="E55" s="40" t="s">
        <v>175</v>
      </c>
      <c r="F55" s="154">
        <v>8241677.0099999998</v>
      </c>
      <c r="G55" s="157">
        <f t="shared" si="35"/>
        <v>1.7796871878613216E-2</v>
      </c>
      <c r="H55" s="43">
        <f t="shared" si="19"/>
        <v>4470911.74</v>
      </c>
      <c r="I55" s="44">
        <f t="shared" si="20"/>
        <v>4023820.5700000003</v>
      </c>
      <c r="J55" s="205">
        <f t="shared" si="21"/>
        <v>447091.1700000001</v>
      </c>
      <c r="K55" s="196">
        <f>ROUND('IZRAČUN_M19 '!$D$17*'PRIJELAZNA SREDSTVA_LAG'!G55*$K$59,2)</f>
        <v>3330218.47</v>
      </c>
      <c r="L55" s="105">
        <f t="shared" si="36"/>
        <v>2997196.62</v>
      </c>
      <c r="M55" s="114">
        <f t="shared" si="37"/>
        <v>333021.85000000009</v>
      </c>
      <c r="N55" s="130">
        <f>ROUND('IZRAČUN_M19 '!$D$17*'PRIJELAZNA SREDSTVA_LAG'!G55*'PRIJELAZNA SREDSTVA_LAG'!$N$59,2)</f>
        <v>166510.92000000001</v>
      </c>
      <c r="O55" s="105">
        <f t="shared" si="38"/>
        <v>149859.82999999999</v>
      </c>
      <c r="P55" s="132">
        <f t="shared" si="39"/>
        <v>16651.090000000026</v>
      </c>
      <c r="Q55" s="197">
        <f>ROUND('IZRAČUN_M19 '!$D$17*'PRIJELAZNA SREDSTVA_LAG'!G55*'PRIJELAZNA SREDSTVA_LAG'!$Q$59,2)</f>
        <v>874182.35</v>
      </c>
      <c r="R55" s="194">
        <f t="shared" si="40"/>
        <v>786764.12</v>
      </c>
      <c r="S55" s="195">
        <f t="shared" si="41"/>
        <v>87418.229999999981</v>
      </c>
      <c r="T55" s="196">
        <v>100000</v>
      </c>
      <c r="U55" s="105">
        <f t="shared" si="22"/>
        <v>90000</v>
      </c>
      <c r="V55" s="132">
        <f t="shared" si="23"/>
        <v>10000</v>
      </c>
      <c r="W55" s="43">
        <f t="shared" si="30"/>
        <v>8241677.0099999998</v>
      </c>
      <c r="X55" s="44">
        <f t="shared" si="31"/>
        <v>7417509.3100000005</v>
      </c>
      <c r="Y55" s="45">
        <f t="shared" si="32"/>
        <v>824167.70000000007</v>
      </c>
      <c r="Z55" s="141">
        <v>6279372.96</v>
      </c>
      <c r="AA55" s="142">
        <v>5651435.6600000001</v>
      </c>
      <c r="AB55" s="142">
        <v>627937.30000000005</v>
      </c>
      <c r="AC55" s="143">
        <v>313968.65000000002</v>
      </c>
      <c r="AD55" s="142">
        <v>282571.78999999998</v>
      </c>
      <c r="AE55" s="144">
        <v>31396.86</v>
      </c>
      <c r="AF55" s="143">
        <v>1648335.4</v>
      </c>
      <c r="AG55" s="142">
        <v>1483501.86</v>
      </c>
      <c r="AH55" s="144">
        <v>164833.54</v>
      </c>
      <c r="AI55" s="11">
        <f t="shared" si="25"/>
        <v>12712588.75</v>
      </c>
      <c r="AJ55" s="3">
        <f t="shared" si="33"/>
        <v>11441329.880000001</v>
      </c>
      <c r="AK55" s="14">
        <f t="shared" si="34"/>
        <v>1271258.8700000001</v>
      </c>
      <c r="AL55" s="11">
        <f t="shared" si="42"/>
        <v>9609591.4299999997</v>
      </c>
      <c r="AM55" s="3">
        <f t="shared" si="43"/>
        <v>8648632.2800000012</v>
      </c>
      <c r="AN55" s="14">
        <f t="shared" si="44"/>
        <v>960959.15000000014</v>
      </c>
      <c r="AO55" s="11">
        <f t="shared" si="45"/>
        <v>480479.57000000007</v>
      </c>
      <c r="AP55" s="3">
        <f t="shared" si="46"/>
        <v>432431.62</v>
      </c>
      <c r="AQ55" s="14">
        <f t="shared" si="47"/>
        <v>48047.950000000026</v>
      </c>
      <c r="AR55" s="11">
        <f t="shared" si="48"/>
        <v>2522517.75</v>
      </c>
      <c r="AS55" s="3">
        <f t="shared" si="49"/>
        <v>2270265.98</v>
      </c>
      <c r="AT55" s="200">
        <f t="shared" si="17"/>
        <v>252251.77</v>
      </c>
      <c r="AU55" s="11">
        <f t="shared" si="27"/>
        <v>100000</v>
      </c>
      <c r="AV55" s="3">
        <f t="shared" si="28"/>
        <v>90000</v>
      </c>
      <c r="AW55" s="14">
        <f t="shared" si="29"/>
        <v>10000</v>
      </c>
    </row>
    <row r="56" spans="1:49" s="46" customFormat="1" ht="12.75" customHeight="1" thickBot="1" x14ac:dyDescent="0.3">
      <c r="A56" s="118">
        <v>54</v>
      </c>
      <c r="B56" s="119">
        <v>5715</v>
      </c>
      <c r="C56" s="118" t="s">
        <v>177</v>
      </c>
      <c r="D56" s="120">
        <v>765721</v>
      </c>
      <c r="E56" s="118" t="s">
        <v>178</v>
      </c>
      <c r="F56" s="155">
        <v>6488128.71</v>
      </c>
      <c r="G56" s="157">
        <f t="shared" si="35"/>
        <v>1.4010303393801896E-2</v>
      </c>
      <c r="H56" s="202">
        <f t="shared" si="19"/>
        <v>3540930.52</v>
      </c>
      <c r="I56" s="203">
        <f t="shared" si="20"/>
        <v>3186837.4699999997</v>
      </c>
      <c r="J56" s="213">
        <f t="shared" si="21"/>
        <v>354093.04999999993</v>
      </c>
      <c r="K56" s="214">
        <v>2752744.42</v>
      </c>
      <c r="L56" s="215">
        <f t="shared" si="36"/>
        <v>2477469.98</v>
      </c>
      <c r="M56" s="216">
        <f t="shared" si="37"/>
        <v>275274.43999999994</v>
      </c>
      <c r="N56" s="217">
        <v>0</v>
      </c>
      <c r="O56" s="215">
        <f t="shared" si="38"/>
        <v>0</v>
      </c>
      <c r="P56" s="218">
        <f t="shared" si="39"/>
        <v>0</v>
      </c>
      <c r="Q56" s="219">
        <f>ROUND('IZRAČUN_M19 '!$D$17*'PRIJELAZNA SREDSTVA_LAG'!G56*'PRIJELAZNA SREDSTVA_LAG'!$Q$59,2)</f>
        <v>688186.1</v>
      </c>
      <c r="R56" s="220">
        <f t="shared" si="40"/>
        <v>619367.49</v>
      </c>
      <c r="S56" s="221">
        <f t="shared" si="41"/>
        <v>68818.609999999986</v>
      </c>
      <c r="T56" s="214">
        <v>100000</v>
      </c>
      <c r="U56" s="215">
        <f t="shared" si="22"/>
        <v>90000</v>
      </c>
      <c r="V56" s="218">
        <f t="shared" si="23"/>
        <v>10000</v>
      </c>
      <c r="W56" s="121">
        <f t="shared" si="30"/>
        <v>7671200.71</v>
      </c>
      <c r="X56" s="165">
        <f t="shared" si="31"/>
        <v>6904080.6399999997</v>
      </c>
      <c r="Y56" s="166">
        <f t="shared" si="32"/>
        <v>767120.0700000003</v>
      </c>
      <c r="Z56" s="149">
        <v>6126408.1600000001</v>
      </c>
      <c r="AA56" s="151">
        <v>5513767.3399999999</v>
      </c>
      <c r="AB56" s="149">
        <v>612640.8200000003</v>
      </c>
      <c r="AC56" s="150">
        <v>247166.81</v>
      </c>
      <c r="AD56" s="151">
        <v>222450.13</v>
      </c>
      <c r="AE56" s="152">
        <v>24716.68</v>
      </c>
      <c r="AF56" s="150">
        <v>1297625.74</v>
      </c>
      <c r="AG56" s="151">
        <v>1167863.17</v>
      </c>
      <c r="AH56" s="152">
        <v>129762.57</v>
      </c>
      <c r="AI56" s="11">
        <f t="shared" si="25"/>
        <v>11212131.23</v>
      </c>
      <c r="AJ56" s="3">
        <f t="shared" si="33"/>
        <v>10090918.109999999</v>
      </c>
      <c r="AK56" s="14">
        <f t="shared" si="34"/>
        <v>1121213.1200000003</v>
      </c>
      <c r="AL56" s="26">
        <f t="shared" si="42"/>
        <v>8879152.5800000001</v>
      </c>
      <c r="AM56" s="27">
        <f t="shared" si="43"/>
        <v>7991237.3200000003</v>
      </c>
      <c r="AN56" s="28">
        <f t="shared" si="44"/>
        <v>887915.26000000024</v>
      </c>
      <c r="AO56" s="26">
        <f t="shared" si="45"/>
        <v>247166.81</v>
      </c>
      <c r="AP56" s="27">
        <f t="shared" si="46"/>
        <v>222450.13</v>
      </c>
      <c r="AQ56" s="28">
        <f t="shared" si="47"/>
        <v>24716.68</v>
      </c>
      <c r="AR56" s="26">
        <f t="shared" si="48"/>
        <v>1985811.8399999999</v>
      </c>
      <c r="AS56" s="27">
        <f t="shared" si="49"/>
        <v>1787230.66</v>
      </c>
      <c r="AT56" s="222">
        <f t="shared" si="17"/>
        <v>198581.18</v>
      </c>
      <c r="AU56" s="26">
        <f t="shared" si="27"/>
        <v>100000</v>
      </c>
      <c r="AV56" s="27">
        <f t="shared" si="28"/>
        <v>90000</v>
      </c>
      <c r="AW56" s="28">
        <f t="shared" si="29"/>
        <v>10000</v>
      </c>
    </row>
    <row r="57" spans="1:49" ht="15" customHeight="1" thickBot="1" x14ac:dyDescent="0.3">
      <c r="A57" s="127"/>
      <c r="B57" s="127"/>
      <c r="C57" s="127"/>
      <c r="D57" s="127"/>
      <c r="E57" s="127"/>
      <c r="F57" s="176">
        <f t="shared" ref="F57:S57" si="59">SUM(F3:F56)</f>
        <v>463096945.69999987</v>
      </c>
      <c r="G57" s="177">
        <f t="shared" si="59"/>
        <v>1.0000000000000004</v>
      </c>
      <c r="H57" s="178">
        <f>SUM(H3:H56)</f>
        <v>251000000.00000009</v>
      </c>
      <c r="I57" s="181">
        <f t="shared" si="59"/>
        <v>225900000.08000001</v>
      </c>
      <c r="J57" s="223">
        <f t="shared" si="59"/>
        <v>25099999.919999994</v>
      </c>
      <c r="K57" s="206">
        <f t="shared" si="59"/>
        <v>192686470.88999996</v>
      </c>
      <c r="L57" s="179">
        <f t="shared" si="59"/>
        <v>173417823.79999998</v>
      </c>
      <c r="M57" s="180">
        <f t="shared" si="59"/>
        <v>19268647.09</v>
      </c>
      <c r="N57" s="178">
        <f t="shared" si="59"/>
        <v>4013529.26</v>
      </c>
      <c r="O57" s="179">
        <f t="shared" si="59"/>
        <v>3612176.34</v>
      </c>
      <c r="P57" s="181">
        <f t="shared" si="59"/>
        <v>401352.92000000022</v>
      </c>
      <c r="Q57" s="206">
        <f t="shared" si="59"/>
        <v>49119999.850000016</v>
      </c>
      <c r="R57" s="179">
        <f t="shared" si="59"/>
        <v>44207999.939999998</v>
      </c>
      <c r="S57" s="181">
        <f t="shared" si="59"/>
        <v>4911999.9099999992</v>
      </c>
      <c r="T57" s="181">
        <f>SUM(T3:T56)</f>
        <v>5180000</v>
      </c>
      <c r="U57" s="181">
        <f>SUM(U3:U56)</f>
        <v>4662000</v>
      </c>
      <c r="V57" s="181">
        <f>SUM(V3:V56)</f>
        <v>518000</v>
      </c>
      <c r="W57" s="198">
        <f>SUM(W3:W56)</f>
        <v>496250741.19999981</v>
      </c>
      <c r="X57" s="182">
        <f t="shared" ref="X57:Y57" si="60">SUM(X3:X56)</f>
        <v>446625667.04999989</v>
      </c>
      <c r="Y57" s="182">
        <f t="shared" si="60"/>
        <v>49625074.149999999</v>
      </c>
      <c r="Z57" s="183">
        <f>SUM(Z3:Z56)</f>
        <v>386035726.16000021</v>
      </c>
      <c r="AA57" s="184">
        <f>SUM(AA3:AA56)</f>
        <v>347432153.48999995</v>
      </c>
      <c r="AB57" s="185">
        <f>SUM(AB3:AB56)</f>
        <v>38603572.669999987</v>
      </c>
      <c r="AC57" s="186">
        <f>SUM(AC3:AC56)</f>
        <v>17641788.420000006</v>
      </c>
      <c r="AD57" s="187">
        <f t="shared" ref="AD57:AH57" si="61">SUM(AD3:AD56)</f>
        <v>15877609.609999996</v>
      </c>
      <c r="AE57" s="188">
        <f t="shared" si="61"/>
        <v>1764178.8099999998</v>
      </c>
      <c r="AF57" s="189">
        <f t="shared" si="61"/>
        <v>92573226.61999999</v>
      </c>
      <c r="AG57" s="187">
        <f t="shared" si="61"/>
        <v>83315903.950000033</v>
      </c>
      <c r="AH57" s="188">
        <f t="shared" si="61"/>
        <v>9257322.6699999981</v>
      </c>
      <c r="AI57" s="190">
        <f>SUM(AI3:AI56)</f>
        <v>747250741.20000005</v>
      </c>
      <c r="AJ57" s="191">
        <f t="shared" ref="AJ57:AK57" si="62">SUM(AJ3:AJ56)</f>
        <v>672525667.12999988</v>
      </c>
      <c r="AK57" s="192">
        <f t="shared" si="62"/>
        <v>74725074.069999993</v>
      </c>
      <c r="AL57" s="190">
        <f t="shared" si="42"/>
        <v>578722197.05000019</v>
      </c>
      <c r="AM57" s="191">
        <f t="shared" si="43"/>
        <v>520849977.28999996</v>
      </c>
      <c r="AN57" s="192">
        <f t="shared" si="44"/>
        <v>57872219.75999999</v>
      </c>
      <c r="AO57" s="190">
        <f t="shared" si="45"/>
        <v>21655317.680000007</v>
      </c>
      <c r="AP57" s="191">
        <f t="shared" si="46"/>
        <v>19489785.949999996</v>
      </c>
      <c r="AQ57" s="192">
        <f t="shared" si="47"/>
        <v>2165531.73</v>
      </c>
      <c r="AR57" s="224">
        <f t="shared" si="48"/>
        <v>141693226.47</v>
      </c>
      <c r="AS57" s="225">
        <f t="shared" si="49"/>
        <v>127523903.89000003</v>
      </c>
      <c r="AT57" s="226">
        <f t="shared" si="17"/>
        <v>14169322.579999998</v>
      </c>
      <c r="AU57" s="190">
        <f>SUM(AU3:AU56)</f>
        <v>5180000</v>
      </c>
      <c r="AV57" s="190">
        <f t="shared" ref="AV57:AW57" si="63">SUM(AV3:AV56)</f>
        <v>4662000</v>
      </c>
      <c r="AW57" s="227">
        <f t="shared" si="63"/>
        <v>518000</v>
      </c>
    </row>
    <row r="59" spans="1:49" ht="12.5" hidden="1" x14ac:dyDescent="0.25">
      <c r="H59" s="38"/>
      <c r="K59" s="122">
        <v>0.76190476217478698</v>
      </c>
      <c r="N59" s="122">
        <v>3.8095238108739299E-2</v>
      </c>
      <c r="Q59" s="122">
        <v>0.19999999971647378</v>
      </c>
      <c r="W59" s="38"/>
      <c r="X59" s="38"/>
      <c r="Y59" s="38"/>
      <c r="AI59" s="38">
        <f>AL59+AO59+AR59+AU59</f>
        <v>747250741.20000029</v>
      </c>
      <c r="AJ59" s="38">
        <f>AM59+AP59+AS59+AV59</f>
        <v>672525667.13</v>
      </c>
      <c r="AK59" s="38">
        <f>AN59+AQ59+AT59+AW59</f>
        <v>74725074.069999993</v>
      </c>
      <c r="AL59" s="38">
        <f t="shared" ref="AL59:AS59" si="64">K57+Z57</f>
        <v>578722197.05000019</v>
      </c>
      <c r="AM59" s="38">
        <f t="shared" si="64"/>
        <v>520849977.28999996</v>
      </c>
      <c r="AN59" s="38">
        <f t="shared" si="64"/>
        <v>57872219.75999999</v>
      </c>
      <c r="AO59" s="38">
        <f t="shared" si="64"/>
        <v>21655317.680000007</v>
      </c>
      <c r="AP59" s="38">
        <f t="shared" si="64"/>
        <v>19489785.949999996</v>
      </c>
      <c r="AQ59" s="38">
        <f t="shared" si="64"/>
        <v>2165531.73</v>
      </c>
      <c r="AR59" s="38">
        <f t="shared" si="64"/>
        <v>141693226.47</v>
      </c>
      <c r="AS59" s="38">
        <f t="shared" si="64"/>
        <v>127523903.89000003</v>
      </c>
      <c r="AT59" s="38">
        <f t="shared" ref="AT59" si="65">S57+AH57</f>
        <v>14169322.579999998</v>
      </c>
      <c r="AU59" s="38">
        <f>AU57</f>
        <v>5180000</v>
      </c>
      <c r="AV59" s="38">
        <f t="shared" ref="AV59:AW59" si="66">AV57</f>
        <v>4662000</v>
      </c>
      <c r="AW59" s="38">
        <f t="shared" si="66"/>
        <v>518000</v>
      </c>
    </row>
    <row r="60" spans="1:49" ht="12.5" x14ac:dyDescent="0.25">
      <c r="H60" s="38"/>
      <c r="L60" s="134"/>
    </row>
    <row r="61" spans="1:49" ht="12.5" hidden="1" x14ac:dyDescent="0.25">
      <c r="A61" s="127"/>
      <c r="B61" s="127"/>
      <c r="C61" s="127"/>
      <c r="D61" s="127"/>
      <c r="E61" s="127"/>
      <c r="F61" s="127"/>
      <c r="G61" s="127"/>
      <c r="H61" s="128"/>
      <c r="I61" s="127"/>
      <c r="J61" s="128"/>
      <c r="K61" s="128"/>
      <c r="L61" s="128"/>
      <c r="M61" s="127"/>
      <c r="N61" s="127"/>
      <c r="O61" s="128"/>
      <c r="P61" s="127"/>
      <c r="Q61" s="128"/>
      <c r="R61" s="127"/>
      <c r="S61" s="127"/>
      <c r="T61" s="127"/>
      <c r="U61" s="127"/>
      <c r="V61" s="127"/>
      <c r="AI61" s="38">
        <f>H57+W57</f>
        <v>747250741.19999993</v>
      </c>
      <c r="AJ61" s="38">
        <f>I57+X57</f>
        <v>672525667.12999988</v>
      </c>
      <c r="AK61" s="38">
        <f>J57+Y57</f>
        <v>74725074.069999993</v>
      </c>
    </row>
    <row r="62" spans="1:49" ht="12.5" x14ac:dyDescent="0.25">
      <c r="A62" s="127"/>
      <c r="B62" s="127"/>
      <c r="C62" s="127"/>
      <c r="D62" s="127"/>
      <c r="E62" s="127"/>
      <c r="F62" s="127"/>
      <c r="G62" s="127"/>
      <c r="H62" s="128"/>
      <c r="I62" s="127"/>
      <c r="J62" s="127"/>
      <c r="K62" s="128"/>
      <c r="L62" s="128"/>
      <c r="M62" s="128"/>
      <c r="N62" s="128"/>
      <c r="O62" s="128"/>
      <c r="P62" s="127"/>
      <c r="Q62" s="128"/>
      <c r="R62" s="127"/>
      <c r="S62" s="127"/>
      <c r="T62" s="127"/>
      <c r="U62" s="127"/>
      <c r="V62" s="127"/>
    </row>
    <row r="63" spans="1:49" ht="12.5" x14ac:dyDescent="0.25">
      <c r="A63" s="127"/>
      <c r="B63" s="127"/>
      <c r="C63" s="127"/>
      <c r="D63" s="127"/>
      <c r="E63" s="127"/>
      <c r="F63" s="127"/>
      <c r="G63" s="127"/>
      <c r="H63" s="128"/>
      <c r="I63" s="127"/>
      <c r="J63" s="127"/>
      <c r="K63" s="128"/>
      <c r="L63" s="127"/>
      <c r="M63" s="127"/>
      <c r="N63" s="127"/>
      <c r="O63" s="127"/>
      <c r="P63" s="127"/>
      <c r="Q63" s="127"/>
      <c r="R63" s="129"/>
      <c r="S63" s="127"/>
      <c r="T63" s="127"/>
      <c r="U63" s="127"/>
      <c r="V63" s="127"/>
      <c r="AR63" s="38"/>
    </row>
    <row r="64" spans="1:49" ht="12.5" x14ac:dyDescent="0.25">
      <c r="H64" s="38"/>
      <c r="N64" s="38"/>
      <c r="AO64" s="38"/>
    </row>
    <row r="65" spans="1:44" ht="12.5" x14ac:dyDescent="0.25">
      <c r="A65" s="127"/>
      <c r="B65" s="127"/>
      <c r="C65" s="127"/>
      <c r="D65" s="127"/>
      <c r="E65" s="127"/>
      <c r="F65" s="127"/>
      <c r="G65" s="127"/>
      <c r="H65" s="128"/>
      <c r="I65" s="127"/>
      <c r="J65" s="127"/>
      <c r="K65" s="127"/>
      <c r="L65" s="127"/>
      <c r="M65" s="127"/>
      <c r="N65" s="127"/>
      <c r="O65" s="127"/>
      <c r="P65" s="127"/>
      <c r="Q65" s="128"/>
      <c r="R65" s="127"/>
      <c r="S65" s="127"/>
      <c r="T65" s="127"/>
      <c r="U65" s="127"/>
      <c r="V65" s="127"/>
      <c r="AR65" s="38"/>
    </row>
    <row r="66" spans="1:44" ht="12.5" x14ac:dyDescent="0.25">
      <c r="H66" s="128"/>
      <c r="I66" s="127"/>
      <c r="J66" s="127"/>
      <c r="K66" s="128"/>
      <c r="L66" s="128"/>
      <c r="M66" s="128"/>
    </row>
    <row r="67" spans="1:44" ht="12.5" x14ac:dyDescent="0.25">
      <c r="H67" s="122"/>
      <c r="O67" s="38"/>
    </row>
    <row r="68" spans="1:44" ht="12.5" x14ac:dyDescent="0.25">
      <c r="A68" s="128"/>
      <c r="B68" s="128">
        <f t="shared" ref="B68:D68" si="67">L57+AA57</f>
        <v>520849977.28999996</v>
      </c>
      <c r="C68" s="128">
        <f t="shared" si="67"/>
        <v>57872219.75999999</v>
      </c>
      <c r="D68" s="128">
        <f t="shared" si="67"/>
        <v>21655317.680000007</v>
      </c>
      <c r="E68" s="128"/>
      <c r="F68" s="128"/>
      <c r="G68" s="128"/>
      <c r="H68" s="128"/>
      <c r="I68" s="128"/>
    </row>
    <row r="69" spans="1:44" ht="12.75" customHeight="1" x14ac:dyDescent="0.25">
      <c r="H69" s="38"/>
    </row>
    <row r="70" spans="1:44" ht="12.75" customHeight="1" x14ac:dyDescent="0.25">
      <c r="H70" s="128"/>
      <c r="I70" s="127"/>
      <c r="J70" s="127"/>
      <c r="K70" s="127"/>
    </row>
    <row r="71" spans="1:44" ht="12.75" customHeight="1" x14ac:dyDescent="0.25">
      <c r="H71" s="128"/>
      <c r="I71" s="127"/>
      <c r="J71" s="127"/>
      <c r="K71" s="127"/>
    </row>
    <row r="72" spans="1:44" ht="12.75" customHeight="1" x14ac:dyDescent="0.25">
      <c r="H72" s="38"/>
    </row>
    <row r="73" spans="1:44" ht="12.75" customHeight="1" x14ac:dyDescent="0.25">
      <c r="H73" s="128"/>
      <c r="I73" s="127"/>
      <c r="J73" s="127"/>
      <c r="K73" s="127"/>
    </row>
    <row r="74" spans="1:44" ht="12.75" customHeight="1" x14ac:dyDescent="0.25">
      <c r="H74" s="128"/>
      <c r="I74" s="127"/>
      <c r="J74" s="127"/>
      <c r="K74" s="127"/>
    </row>
    <row r="75" spans="1:44" ht="12.75" customHeight="1" x14ac:dyDescent="0.25">
      <c r="H75" s="128"/>
      <c r="I75" s="127"/>
      <c r="J75" s="127"/>
      <c r="K75" s="127"/>
    </row>
    <row r="76" spans="1:44" ht="12.75" customHeight="1" x14ac:dyDescent="0.25">
      <c r="H76" s="38"/>
    </row>
    <row r="77" spans="1:44" ht="12.75" customHeight="1" x14ac:dyDescent="0.25">
      <c r="H77" s="38"/>
    </row>
    <row r="78" spans="1:44" ht="12.75" customHeight="1" x14ac:dyDescent="0.25">
      <c r="H78" s="128"/>
      <c r="I78" s="127"/>
      <c r="J78" s="127"/>
      <c r="K78" s="127"/>
    </row>
    <row r="79" spans="1:44" ht="12.75" customHeight="1" x14ac:dyDescent="0.25">
      <c r="H79" s="38"/>
    </row>
    <row r="80" spans="1:44" ht="12.75" customHeight="1" x14ac:dyDescent="0.25">
      <c r="H80" s="128"/>
      <c r="I80" s="127"/>
      <c r="J80" s="127"/>
      <c r="K80" s="127"/>
    </row>
    <row r="81" spans="8:8" ht="12.75" customHeight="1" x14ac:dyDescent="0.25">
      <c r="H81" s="38"/>
    </row>
    <row r="82" spans="8:8" ht="12.75" customHeight="1" x14ac:dyDescent="0.25">
      <c r="H82" s="38"/>
    </row>
    <row r="83" spans="8:8" ht="12.75" customHeight="1" x14ac:dyDescent="0.25">
      <c r="H83" s="128"/>
    </row>
    <row r="84" spans="8:8" ht="12.75" customHeight="1" x14ac:dyDescent="0.25">
      <c r="H84" s="128"/>
    </row>
    <row r="85" spans="8:8" ht="12.75" customHeight="1" x14ac:dyDescent="0.25">
      <c r="H85" s="128"/>
    </row>
    <row r="86" spans="8:8" ht="12.75" customHeight="1" x14ac:dyDescent="0.25">
      <c r="H86" s="38"/>
    </row>
    <row r="87" spans="8:8" ht="12.75" customHeight="1" x14ac:dyDescent="0.25">
      <c r="H87" s="38"/>
    </row>
    <row r="88" spans="8:8" ht="12.75" customHeight="1" x14ac:dyDescent="0.25">
      <c r="H88" s="128"/>
    </row>
    <row r="89" spans="8:8" ht="12.75" customHeight="1" x14ac:dyDescent="0.25">
      <c r="H89" s="38"/>
    </row>
    <row r="90" spans="8:8" ht="12.75" customHeight="1" x14ac:dyDescent="0.25">
      <c r="H90" s="128"/>
    </row>
    <row r="91" spans="8:8" ht="12.75" customHeight="1" x14ac:dyDescent="0.25">
      <c r="H91" s="128"/>
    </row>
    <row r="92" spans="8:8" ht="12.75" customHeight="1" x14ac:dyDescent="0.25">
      <c r="H92" s="128"/>
    </row>
    <row r="93" spans="8:8" ht="12.75" customHeight="1" x14ac:dyDescent="0.25">
      <c r="H93" s="38"/>
    </row>
    <row r="94" spans="8:8" ht="12.75" customHeight="1" x14ac:dyDescent="0.25">
      <c r="H94" s="38"/>
    </row>
    <row r="95" spans="8:8" ht="12.75" customHeight="1" x14ac:dyDescent="0.25">
      <c r="H95" s="38"/>
    </row>
    <row r="96" spans="8:8" ht="12.75" customHeight="1" x14ac:dyDescent="0.25">
      <c r="H96" s="38"/>
    </row>
    <row r="97" spans="8:8" ht="12.75" customHeight="1" x14ac:dyDescent="0.25">
      <c r="H97" s="128"/>
    </row>
    <row r="98" spans="8:8" ht="12.75" customHeight="1" x14ac:dyDescent="0.25">
      <c r="H98" s="38"/>
    </row>
    <row r="99" spans="8:8" ht="12.75" customHeight="1" x14ac:dyDescent="0.25">
      <c r="H99" s="128"/>
    </row>
    <row r="100" spans="8:8" ht="12.75" customHeight="1" x14ac:dyDescent="0.25">
      <c r="H100" s="128"/>
    </row>
    <row r="101" spans="8:8" ht="12.75" customHeight="1" x14ac:dyDescent="0.25">
      <c r="H101" s="128"/>
    </row>
    <row r="102" spans="8:8" ht="12.75" customHeight="1" x14ac:dyDescent="0.25">
      <c r="H102" s="38"/>
    </row>
    <row r="103" spans="8:8" ht="12.75" customHeight="1" x14ac:dyDescent="0.25">
      <c r="H103" s="128"/>
    </row>
    <row r="104" spans="8:8" ht="12.75" customHeight="1" x14ac:dyDescent="0.25">
      <c r="H104" s="38"/>
    </row>
    <row r="105" spans="8:8" ht="12.75" customHeight="1" x14ac:dyDescent="0.25">
      <c r="H105" s="38"/>
    </row>
    <row r="106" spans="8:8" ht="12.75" customHeight="1" x14ac:dyDescent="0.25">
      <c r="H106" s="38"/>
    </row>
    <row r="107" spans="8:8" ht="12.75" customHeight="1" x14ac:dyDescent="0.25">
      <c r="H107" s="38"/>
    </row>
    <row r="108" spans="8:8" ht="12.75" customHeight="1" x14ac:dyDescent="0.25">
      <c r="H108" s="128"/>
    </row>
    <row r="109" spans="8:8" ht="12.75" customHeight="1" x14ac:dyDescent="0.25">
      <c r="H109" s="38"/>
    </row>
    <row r="110" spans="8:8" ht="12.75" customHeight="1" x14ac:dyDescent="0.25">
      <c r="H110" s="38"/>
    </row>
    <row r="111" spans="8:8" ht="12.75" customHeight="1" x14ac:dyDescent="0.25">
      <c r="H111" s="38"/>
    </row>
    <row r="112" spans="8:8" ht="12.75" customHeight="1" x14ac:dyDescent="0.25">
      <c r="H112" s="38"/>
    </row>
    <row r="113" spans="8:8" ht="12.75" customHeight="1" x14ac:dyDescent="0.25">
      <c r="H113" s="128"/>
    </row>
    <row r="114" spans="8:8" ht="12.75" customHeight="1" x14ac:dyDescent="0.25">
      <c r="H114" s="38"/>
    </row>
    <row r="115" spans="8:8" ht="12.75" customHeight="1" x14ac:dyDescent="0.25">
      <c r="H115" s="38"/>
    </row>
    <row r="116" spans="8:8" ht="12.75" customHeight="1" x14ac:dyDescent="0.25">
      <c r="H116" s="38"/>
    </row>
    <row r="117" spans="8:8" ht="12.75" customHeight="1" x14ac:dyDescent="0.25">
      <c r="H117" s="38"/>
    </row>
    <row r="118" spans="8:8" ht="12.75" customHeight="1" x14ac:dyDescent="0.25">
      <c r="H118" s="38"/>
    </row>
    <row r="119" spans="8:8" ht="12.75" customHeight="1" x14ac:dyDescent="0.25">
      <c r="H119" s="38"/>
    </row>
    <row r="120" spans="8:8" ht="12.75" customHeight="1" x14ac:dyDescent="0.25">
      <c r="H120" s="38"/>
    </row>
    <row r="121" spans="8:8" ht="12.75" customHeight="1" x14ac:dyDescent="0.25">
      <c r="H121" s="38"/>
    </row>
    <row r="122" spans="8:8" ht="12.75" customHeight="1" x14ac:dyDescent="0.25">
      <c r="H122" s="38"/>
    </row>
    <row r="123" spans="8:8" ht="12.75" customHeight="1" x14ac:dyDescent="0.25">
      <c r="H123" s="38"/>
    </row>
    <row r="124" spans="8:8" ht="12.75" customHeight="1" x14ac:dyDescent="0.25">
      <c r="H124" s="38"/>
    </row>
    <row r="125" spans="8:8" ht="12.75" customHeight="1" x14ac:dyDescent="0.25">
      <c r="H125" s="38"/>
    </row>
    <row r="126" spans="8:8" ht="12.75" customHeight="1" x14ac:dyDescent="0.25">
      <c r="H126" s="38"/>
    </row>
    <row r="127" spans="8:8" ht="12.75" customHeight="1" x14ac:dyDescent="0.25">
      <c r="H127" s="38"/>
    </row>
    <row r="128" spans="8:8" ht="12.75" customHeight="1" x14ac:dyDescent="0.25">
      <c r="H128" s="38"/>
    </row>
    <row r="129" spans="8:8" ht="12.75" customHeight="1" x14ac:dyDescent="0.25">
      <c r="H129" s="38"/>
    </row>
    <row r="130" spans="8:8" ht="12.75" customHeight="1" x14ac:dyDescent="0.25">
      <c r="H130" s="38"/>
    </row>
    <row r="131" spans="8:8" ht="12.75" customHeight="1" x14ac:dyDescent="0.25">
      <c r="H131" s="38"/>
    </row>
    <row r="132" spans="8:8" ht="12.75" customHeight="1" x14ac:dyDescent="0.25">
      <c r="H132" s="38"/>
    </row>
    <row r="133" spans="8:8" ht="12.75" customHeight="1" x14ac:dyDescent="0.25">
      <c r="H133" s="38"/>
    </row>
    <row r="134" spans="8:8" ht="12.75" customHeight="1" x14ac:dyDescent="0.25">
      <c r="H134" s="38"/>
    </row>
    <row r="135" spans="8:8" ht="12.75" customHeight="1" x14ac:dyDescent="0.25">
      <c r="H135" s="38"/>
    </row>
    <row r="136" spans="8:8" ht="12.75" customHeight="1" x14ac:dyDescent="0.25">
      <c r="H136" s="38"/>
    </row>
    <row r="137" spans="8:8" ht="12.75" customHeight="1" x14ac:dyDescent="0.25">
      <c r="H137" s="38"/>
    </row>
    <row r="138" spans="8:8" ht="12.75" customHeight="1" x14ac:dyDescent="0.25">
      <c r="H138" s="38"/>
    </row>
    <row r="139" spans="8:8" ht="12.75" customHeight="1" x14ac:dyDescent="0.25">
      <c r="H139" s="38"/>
    </row>
    <row r="140" spans="8:8" ht="12.75" customHeight="1" x14ac:dyDescent="0.25">
      <c r="H140" s="38"/>
    </row>
    <row r="141" spans="8:8" ht="12.75" customHeight="1" x14ac:dyDescent="0.25">
      <c r="H141" s="38"/>
    </row>
    <row r="142" spans="8:8" ht="12.75" customHeight="1" x14ac:dyDescent="0.25">
      <c r="H142" s="38"/>
    </row>
    <row r="143" spans="8:8" ht="12.75" customHeight="1" x14ac:dyDescent="0.25">
      <c r="H143" s="38"/>
    </row>
    <row r="144" spans="8:8" ht="12.75" customHeight="1" x14ac:dyDescent="0.25">
      <c r="H144" s="38"/>
    </row>
    <row r="145" spans="8:8" ht="12.75" customHeight="1" x14ac:dyDescent="0.25">
      <c r="H145" s="38"/>
    </row>
    <row r="146" spans="8:8" ht="12.75" customHeight="1" x14ac:dyDescent="0.25">
      <c r="H146" s="38"/>
    </row>
    <row r="147" spans="8:8" ht="12.75" customHeight="1" x14ac:dyDescent="0.25">
      <c r="H147" s="38"/>
    </row>
    <row r="148" spans="8:8" ht="12.75" customHeight="1" x14ac:dyDescent="0.25">
      <c r="H148" s="38"/>
    </row>
    <row r="149" spans="8:8" ht="12.75" customHeight="1" x14ac:dyDescent="0.25">
      <c r="H149" s="38"/>
    </row>
    <row r="150" spans="8:8" ht="12.75" customHeight="1" x14ac:dyDescent="0.25">
      <c r="H150" s="38"/>
    </row>
    <row r="151" spans="8:8" ht="12.75" customHeight="1" x14ac:dyDescent="0.25">
      <c r="H151" s="38"/>
    </row>
    <row r="152" spans="8:8" ht="12.75" customHeight="1" x14ac:dyDescent="0.25">
      <c r="H152" s="38"/>
    </row>
    <row r="153" spans="8:8" ht="12.75" customHeight="1" x14ac:dyDescent="0.25">
      <c r="H153" s="38"/>
    </row>
    <row r="154" spans="8:8" ht="12.75" customHeight="1" x14ac:dyDescent="0.25">
      <c r="H154" s="38"/>
    </row>
    <row r="155" spans="8:8" ht="12.75" customHeight="1" x14ac:dyDescent="0.25">
      <c r="H155" s="38"/>
    </row>
    <row r="156" spans="8:8" ht="12.75" customHeight="1" x14ac:dyDescent="0.25">
      <c r="H156" s="38"/>
    </row>
    <row r="157" spans="8:8" ht="12.75" customHeight="1" x14ac:dyDescent="0.25">
      <c r="H157" s="38"/>
    </row>
    <row r="158" spans="8:8" ht="12.75" customHeight="1" x14ac:dyDescent="0.25">
      <c r="H158" s="38"/>
    </row>
    <row r="159" spans="8:8" ht="12.75" customHeight="1" x14ac:dyDescent="0.25">
      <c r="H159" s="38"/>
    </row>
    <row r="160" spans="8:8" ht="12.75" customHeight="1" x14ac:dyDescent="0.25">
      <c r="H160" s="38"/>
    </row>
    <row r="161" spans="8:8" ht="12.75" customHeight="1" x14ac:dyDescent="0.25">
      <c r="H161" s="38"/>
    </row>
    <row r="162" spans="8:8" ht="12.75" customHeight="1" x14ac:dyDescent="0.25">
      <c r="H162" s="38"/>
    </row>
    <row r="163" spans="8:8" ht="12.75" customHeight="1" x14ac:dyDescent="0.25">
      <c r="H163" s="38"/>
    </row>
    <row r="164" spans="8:8" ht="12.75" customHeight="1" x14ac:dyDescent="0.25">
      <c r="H164" s="38"/>
    </row>
    <row r="165" spans="8:8" ht="12.75" customHeight="1" x14ac:dyDescent="0.25">
      <c r="H165" s="38"/>
    </row>
    <row r="166" spans="8:8" ht="12.75" customHeight="1" x14ac:dyDescent="0.25">
      <c r="H166" s="38"/>
    </row>
    <row r="167" spans="8:8" ht="12.75" customHeight="1" x14ac:dyDescent="0.25">
      <c r="H167" s="38"/>
    </row>
    <row r="168" spans="8:8" ht="12.75" customHeight="1" x14ac:dyDescent="0.25">
      <c r="H168" s="38"/>
    </row>
    <row r="169" spans="8:8" ht="12.75" customHeight="1" x14ac:dyDescent="0.25">
      <c r="H169" s="38"/>
    </row>
    <row r="170" spans="8:8" ht="12.75" customHeight="1" x14ac:dyDescent="0.25">
      <c r="H170" s="38"/>
    </row>
    <row r="171" spans="8:8" ht="12.75" customHeight="1" x14ac:dyDescent="0.25">
      <c r="H171" s="38"/>
    </row>
  </sheetData>
  <autoFilter ref="A2:AW57"/>
  <mergeCells count="5">
    <mergeCell ref="A1:E1"/>
    <mergeCell ref="F1:G1"/>
    <mergeCell ref="W1:AH1"/>
    <mergeCell ref="H1:V1"/>
    <mergeCell ref="AI1:AW1"/>
  </mergeCells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M28"/>
  <sheetViews>
    <sheetView workbookViewId="0">
      <selection activeCell="I10" sqref="I10"/>
    </sheetView>
  </sheetViews>
  <sheetFormatPr defaultRowHeight="12.5" x14ac:dyDescent="0.25"/>
  <cols>
    <col min="3" max="3" width="29.54296875" customWidth="1"/>
    <col min="4" max="4" width="24" customWidth="1"/>
    <col min="5" max="5" width="17.54296875" customWidth="1"/>
    <col min="6" max="6" width="14.453125" bestFit="1" customWidth="1"/>
  </cols>
  <sheetData>
    <row r="2" spans="3:13" x14ac:dyDescent="0.25">
      <c r="M2">
        <f>ROUND('IZRAČUN_M19 '!D17*$M$64,2)</f>
        <v>0</v>
      </c>
    </row>
    <row r="3" spans="3:13" ht="13" x14ac:dyDescent="0.25">
      <c r="C3" s="241" t="s">
        <v>238</v>
      </c>
      <c r="D3" s="241"/>
    </row>
    <row r="5" spans="3:13" ht="37.5" x14ac:dyDescent="0.25">
      <c r="C5" s="209" t="s">
        <v>239</v>
      </c>
      <c r="D5" s="207">
        <v>597563969.09000003</v>
      </c>
    </row>
    <row r="6" spans="3:13" x14ac:dyDescent="0.25">
      <c r="C6" s="210" t="s">
        <v>240</v>
      </c>
      <c r="D6" s="207">
        <v>29878209.75</v>
      </c>
    </row>
    <row r="7" spans="3:13" x14ac:dyDescent="0.25">
      <c r="C7" s="210" t="s">
        <v>241</v>
      </c>
      <c r="D7" s="207">
        <f>D8-D6</f>
        <v>3319801.0833333321</v>
      </c>
    </row>
    <row r="8" spans="3:13" x14ac:dyDescent="0.25">
      <c r="C8" s="210" t="s">
        <v>242</v>
      </c>
      <c r="D8" s="207">
        <f>D6*100/90</f>
        <v>33198010.833333332</v>
      </c>
    </row>
    <row r="9" spans="3:13" ht="15.5" x14ac:dyDescent="0.25">
      <c r="C9" s="210" t="s">
        <v>243</v>
      </c>
      <c r="D9">
        <v>7.5518999999999998</v>
      </c>
      <c r="E9" s="212"/>
      <c r="F9" s="212"/>
      <c r="G9" s="212"/>
      <c r="H9" s="212"/>
      <c r="I9" s="212"/>
      <c r="J9" s="212"/>
    </row>
    <row r="10" spans="3:13" x14ac:dyDescent="0.25">
      <c r="C10" s="210" t="s">
        <v>242</v>
      </c>
      <c r="D10" s="126">
        <f>ROUND(D8*D9,2)</f>
        <v>250708058.00999999</v>
      </c>
      <c r="E10" s="123"/>
      <c r="F10" s="123"/>
    </row>
    <row r="11" spans="3:13" ht="13" x14ac:dyDescent="0.25">
      <c r="C11" s="211" t="s">
        <v>244</v>
      </c>
      <c r="D11" s="193">
        <v>251000000</v>
      </c>
      <c r="E11" s="123"/>
      <c r="F11" s="123"/>
    </row>
    <row r="12" spans="3:13" x14ac:dyDescent="0.25">
      <c r="C12" s="210"/>
      <c r="D12" s="126"/>
      <c r="E12" s="123"/>
      <c r="F12" s="123"/>
    </row>
    <row r="13" spans="3:13" ht="13" x14ac:dyDescent="0.25">
      <c r="C13" s="210" t="s">
        <v>245</v>
      </c>
      <c r="D13" s="208">
        <v>100000</v>
      </c>
      <c r="E13" s="123"/>
      <c r="F13" s="123"/>
    </row>
    <row r="14" spans="3:13" ht="13" x14ac:dyDescent="0.25">
      <c r="C14" s="211" t="s">
        <v>246</v>
      </c>
      <c r="D14" s="193">
        <f>D13*54</f>
        <v>5400000</v>
      </c>
      <c r="E14" s="123"/>
      <c r="F14" s="123"/>
    </row>
    <row r="15" spans="3:13" ht="13" x14ac:dyDescent="0.25">
      <c r="C15" s="211"/>
      <c r="D15" s="126"/>
      <c r="E15" s="123"/>
      <c r="F15" s="123"/>
    </row>
    <row r="16" spans="3:13" ht="13" x14ac:dyDescent="0.25">
      <c r="C16" s="211" t="s">
        <v>247</v>
      </c>
      <c r="D16" s="193">
        <f>D11-D14</f>
        <v>245600000</v>
      </c>
      <c r="E16" s="123"/>
      <c r="F16" s="123"/>
    </row>
    <row r="17" spans="3:6" hidden="1" x14ac:dyDescent="0.25">
      <c r="C17" s="124" t="s">
        <v>248</v>
      </c>
      <c r="D17" s="126">
        <v>245600000.05000001</v>
      </c>
      <c r="E17" s="123"/>
    </row>
    <row r="18" spans="3:6" x14ac:dyDescent="0.25">
      <c r="E18" s="123"/>
    </row>
    <row r="28" spans="3:6" x14ac:dyDescent="0.25">
      <c r="F28" s="125"/>
    </row>
  </sheetData>
  <mergeCells count="1">
    <mergeCell ref="C3:D3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1096e588-875a-4e48-ba85-ea1554ece10c">6PXVCHXRUD45-1256446117-3107</_dlc_DocId>
    <_dlc_DocIdUrl xmlns="1096e588-875a-4e48-ba85-ea1554ece10c">
      <Url>http://sharepoint/snrl/ribarstvo/_layouts/15/DocIdRedir.aspx?ID=6PXVCHXRUD45-1256446117-3107</Url>
      <Description>6PXVCHXRUD45-1256446117-3107</Description>
    </_dlc_DocIdUrl>
  </documentManagement>
</p:properti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LongProperties xmlns="http://schemas.microsoft.com/office/2006/metadata/longProperties"/>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E4091C944F0344E8931861914CF7418" ma:contentTypeVersion="1" ma:contentTypeDescription="Create a new document." ma:contentTypeScope="" ma:versionID="e0c4dea58590d3363d478c4984d41097">
  <xsd:schema xmlns:xsd="http://www.w3.org/2001/XMLSchema" xmlns:xs="http://www.w3.org/2001/XMLSchema" xmlns:p="http://schemas.microsoft.com/office/2006/metadata/properties" xmlns:ns2="1096e588-875a-4e48-ba85-ea1554ece10c" targetNamespace="http://schemas.microsoft.com/office/2006/metadata/properties" ma:root="true" ma:fieldsID="a806bb8f5efe88043a1d7f9b9d0e8dd7" ns2:_="">
    <xsd:import namespace="1096e588-875a-4e48-ba85-ea1554ece10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96e588-875a-4e48-ba85-ea1554ece10c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1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9C74280-3994-4A85-8188-49B0C98D243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439DFC0-A4C3-43B0-BDA5-4D293A95A023}">
  <ds:schemaRefs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1096e588-875a-4e48-ba85-ea1554ece10c"/>
    <ds:schemaRef ds:uri="http://purl.org/dc/elements/1.1/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3E226EA9-6222-42AF-B86E-75FB0521380A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02868322-30B4-45E5-8E70-3A1AEAFA538C}">
  <ds:schemaRefs>
    <ds:schemaRef ds:uri="http://schemas.microsoft.com/office/2006/metadata/longProperties"/>
  </ds:schemaRefs>
</ds:datastoreItem>
</file>

<file path=customXml/itemProps5.xml><?xml version="1.0" encoding="utf-8"?>
<ds:datastoreItem xmlns:ds="http://schemas.openxmlformats.org/officeDocument/2006/customXml" ds:itemID="{C268B981-2B4E-4338-B6E5-33951D48DAE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096e588-875a-4e48-ba85-ea1554ece1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5</vt:i4>
      </vt:variant>
    </vt:vector>
  </HeadingPairs>
  <TitlesOfParts>
    <vt:vector size="5" baseType="lpstr">
      <vt:lpstr>UG_2017</vt:lpstr>
      <vt:lpstr>Sheet3</vt:lpstr>
      <vt:lpstr>UG_2020_NAGRAĐIVANJE   </vt:lpstr>
      <vt:lpstr>PRIJELAZNA SREDSTVA_LAG</vt:lpstr>
      <vt:lpstr>IZRAČUN_M19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Vesna Žerjav Meixner</dc:creator>
  <cp:keywords/>
  <dc:description/>
  <cp:lastModifiedBy>Ivana Jugovac</cp:lastModifiedBy>
  <cp:revision/>
  <dcterms:created xsi:type="dcterms:W3CDTF">2017-03-16T13:17:19Z</dcterms:created>
  <dcterms:modified xsi:type="dcterms:W3CDTF">2022-02-02T12:13:34Z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">
    <vt:lpwstr>6PXVCHXRUD45-1256446117-2178</vt:lpwstr>
  </property>
  <property fmtid="{D5CDD505-2E9C-101B-9397-08002B2CF9AE}" pid="3" name="_dlc_DocIdItemGuid">
    <vt:lpwstr>66223181-b9e3-4cac-ad6a-2bccb1ebc38f</vt:lpwstr>
  </property>
  <property fmtid="{D5CDD505-2E9C-101B-9397-08002B2CF9AE}" pid="4" name="_dlc_DocIdUrl">
    <vt:lpwstr>http://sharepoint/snrl/ribarstvo/_layouts/15/DocIdRedir.aspx?ID=6PXVCHXRUD45-1256446117-2178, 6PXVCHXRUD45-1256446117-2178</vt:lpwstr>
  </property>
  <property fmtid="{D5CDD505-2E9C-101B-9397-08002B2CF9AE}" pid="5" name="ContentTypeId">
    <vt:lpwstr>0x0101006E4091C944F0344E8931861914CF7418</vt:lpwstr>
  </property>
</Properties>
</file>